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WER FLOW MONITORING\Overflow Reports-CSO\2024\"/>
    </mc:Choice>
  </mc:AlternateContent>
  <xr:revisionPtr revIDLastSave="0" documentId="13_ncr:1_{EDBD512B-40C5-45AA-974E-C2F07FC9A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9G-Kerr" sheetId="1" r:id="rId1"/>
    <sheet name="DMR 019G" sheetId="2" r:id="rId2"/>
    <sheet name="023G-B&amp;C" sheetId="7" r:id="rId3"/>
    <sheet name="DMR-023G" sheetId="8" r:id="rId4"/>
    <sheet name="024G-Wash" sheetId="9" r:id="rId5"/>
    <sheet name="DMR-024G" sheetId="10" r:id="rId6"/>
    <sheet name="033G-Schrad" sheetId="11" r:id="rId7"/>
    <sheet name="DMR-033G" sheetId="12" r:id="rId8"/>
    <sheet name="035G-Drift" sheetId="15" r:id="rId9"/>
    <sheet name="DMR-035G" sheetId="16" r:id="rId10"/>
    <sheet name="047G-Bosc" sheetId="17" r:id="rId11"/>
    <sheet name="DMR-047G" sheetId="18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0" i="1"/>
  <c r="O36" i="1"/>
  <c r="O26" i="1"/>
  <c r="O22" i="1"/>
  <c r="O35" i="9"/>
  <c r="O33" i="9"/>
  <c r="O29" i="9"/>
  <c r="O25" i="9"/>
  <c r="O21" i="9"/>
  <c r="O17" i="9"/>
  <c r="O18" i="1"/>
  <c r="O12" i="9"/>
  <c r="F46" i="15"/>
  <c r="D28" i="16"/>
  <c r="E46" i="15"/>
  <c r="E43" i="15"/>
  <c r="F46" i="9"/>
  <c r="E46" i="9"/>
  <c r="F45" i="9"/>
  <c r="E45" i="9"/>
  <c r="F44" i="9"/>
  <c r="E44" i="9"/>
  <c r="F43" i="9"/>
  <c r="E43" i="9"/>
  <c r="F42" i="9"/>
  <c r="E42" i="9"/>
  <c r="D16" i="10"/>
  <c r="E45" i="15"/>
  <c r="E44" i="15"/>
  <c r="F45" i="15"/>
  <c r="F44" i="15"/>
  <c r="F43" i="15"/>
  <c r="F42" i="15"/>
  <c r="O13" i="1"/>
  <c r="B43" i="1"/>
  <c r="D24" i="2"/>
  <c r="A1" i="17"/>
  <c r="B1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B42" i="17"/>
  <c r="C42" i="17"/>
  <c r="C43" i="17"/>
  <c r="D42" i="17"/>
  <c r="D20" i="18"/>
  <c r="E42" i="17"/>
  <c r="D16" i="18"/>
  <c r="F42" i="17"/>
  <c r="B43" i="17"/>
  <c r="D24" i="18"/>
  <c r="D43" i="17"/>
  <c r="E43" i="17"/>
  <c r="F43" i="17"/>
  <c r="G43" i="17"/>
  <c r="B44" i="17"/>
  <c r="E24" i="18"/>
  <c r="C44" i="17"/>
  <c r="D44" i="17"/>
  <c r="E44" i="17"/>
  <c r="F44" i="17"/>
  <c r="B45" i="17"/>
  <c r="C45" i="17"/>
  <c r="D45" i="17"/>
  <c r="E45" i="17"/>
  <c r="F45" i="17"/>
  <c r="B46" i="17"/>
  <c r="C46" i="17"/>
  <c r="D28" i="18"/>
  <c r="D46" i="17"/>
  <c r="E46" i="17"/>
  <c r="F46" i="17"/>
  <c r="B48" i="17"/>
  <c r="F9" i="18"/>
  <c r="C48" i="17"/>
  <c r="N47" i="18"/>
  <c r="B49" i="17"/>
  <c r="H9" i="18"/>
  <c r="D16" i="16"/>
  <c r="A1" i="15"/>
  <c r="B1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B42" i="15"/>
  <c r="C42" i="15"/>
  <c r="C43" i="15"/>
  <c r="D42" i="15"/>
  <c r="D20" i="16"/>
  <c r="E42" i="15"/>
  <c r="B43" i="15"/>
  <c r="D24" i="16"/>
  <c r="D43" i="15"/>
  <c r="G43" i="15"/>
  <c r="B44" i="15"/>
  <c r="E24" i="16"/>
  <c r="C44" i="15"/>
  <c r="D44" i="15"/>
  <c r="B45" i="15"/>
  <c r="C45" i="15"/>
  <c r="D45" i="15"/>
  <c r="B46" i="15"/>
  <c r="C46" i="15"/>
  <c r="D32" i="16"/>
  <c r="D46" i="15"/>
  <c r="B48" i="15"/>
  <c r="F9" i="16"/>
  <c r="C48" i="15"/>
  <c r="N47" i="16"/>
  <c r="B49" i="15"/>
  <c r="H9" i="16"/>
  <c r="A1" i="11"/>
  <c r="B1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B42" i="11"/>
  <c r="C42" i="11"/>
  <c r="D42" i="11"/>
  <c r="D20" i="12"/>
  <c r="E42" i="11"/>
  <c r="D16" i="12"/>
  <c r="F42" i="11"/>
  <c r="B43" i="11"/>
  <c r="D24" i="12"/>
  <c r="D43" i="11"/>
  <c r="E43" i="11"/>
  <c r="F43" i="11"/>
  <c r="G43" i="11"/>
  <c r="B44" i="11"/>
  <c r="E24" i="12"/>
  <c r="C44" i="11"/>
  <c r="D44" i="11"/>
  <c r="E44" i="11"/>
  <c r="F44" i="11"/>
  <c r="B45" i="11"/>
  <c r="C45" i="11"/>
  <c r="D45" i="11"/>
  <c r="E45" i="11"/>
  <c r="F45" i="11"/>
  <c r="B46" i="11"/>
  <c r="C46" i="11"/>
  <c r="C43" i="11"/>
  <c r="D46" i="11"/>
  <c r="E46" i="11"/>
  <c r="F46" i="11"/>
  <c r="B48" i="11"/>
  <c r="F9" i="12"/>
  <c r="C48" i="11"/>
  <c r="N47" i="12"/>
  <c r="B49" i="11"/>
  <c r="H9" i="12"/>
  <c r="A1" i="9"/>
  <c r="B1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B42" i="9"/>
  <c r="C42" i="9"/>
  <c r="C43" i="9"/>
  <c r="D42" i="9"/>
  <c r="D20" i="10"/>
  <c r="B43" i="9"/>
  <c r="D24" i="10"/>
  <c r="D43" i="9"/>
  <c r="G43" i="9"/>
  <c r="B44" i="9"/>
  <c r="E24" i="10"/>
  <c r="C44" i="9"/>
  <c r="D44" i="9"/>
  <c r="B45" i="9"/>
  <c r="C45" i="9"/>
  <c r="D45" i="9"/>
  <c r="B46" i="9"/>
  <c r="C46" i="9"/>
  <c r="D32" i="10"/>
  <c r="D46" i="9"/>
  <c r="B48" i="9"/>
  <c r="F9" i="10"/>
  <c r="C48" i="9"/>
  <c r="N47" i="10"/>
  <c r="B49" i="9"/>
  <c r="H9" i="10"/>
  <c r="A1" i="7"/>
  <c r="B1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B42" i="7"/>
  <c r="C42" i="7"/>
  <c r="C43" i="7"/>
  <c r="D42" i="7"/>
  <c r="D20" i="8"/>
  <c r="E42" i="7"/>
  <c r="D16" i="8"/>
  <c r="F42" i="7"/>
  <c r="B43" i="7"/>
  <c r="D24" i="8"/>
  <c r="D43" i="7"/>
  <c r="E43" i="7"/>
  <c r="F43" i="7"/>
  <c r="G43" i="7"/>
  <c r="B44" i="7"/>
  <c r="E24" i="8"/>
  <c r="C44" i="7"/>
  <c r="D44" i="7"/>
  <c r="E44" i="7"/>
  <c r="F44" i="7"/>
  <c r="B45" i="7"/>
  <c r="C45" i="7"/>
  <c r="D45" i="7"/>
  <c r="E45" i="7"/>
  <c r="F45" i="7"/>
  <c r="B46" i="7"/>
  <c r="C46" i="7"/>
  <c r="D46" i="7"/>
  <c r="E46" i="7"/>
  <c r="F46" i="7"/>
  <c r="B48" i="7"/>
  <c r="F9" i="8"/>
  <c r="C48" i="7"/>
  <c r="N47" i="8"/>
  <c r="B49" i="7"/>
  <c r="H9" i="8"/>
  <c r="F9" i="2"/>
  <c r="H9" i="2"/>
  <c r="N47" i="2"/>
  <c r="B42" i="1"/>
  <c r="C42" i="1"/>
  <c r="D42" i="1"/>
  <c r="D20" i="2" s="1"/>
  <c r="E42" i="1"/>
  <c r="D16" i="2" s="1"/>
  <c r="F42" i="1"/>
  <c r="D28" i="2" s="1"/>
  <c r="D43" i="1"/>
  <c r="E43" i="1"/>
  <c r="F43" i="1"/>
  <c r="G43" i="1"/>
  <c r="B44" i="1"/>
  <c r="E24" i="2" s="1"/>
  <c r="C44" i="1"/>
  <c r="D44" i="1"/>
  <c r="E44" i="1"/>
  <c r="F44" i="1"/>
  <c r="C45" i="1"/>
  <c r="D45" i="1"/>
  <c r="E45" i="1"/>
  <c r="F45" i="1"/>
  <c r="B46" i="1"/>
  <c r="C46" i="1"/>
  <c r="D46" i="1"/>
  <c r="E46" i="1"/>
  <c r="F46" i="1"/>
  <c r="B45" i="1"/>
  <c r="D32" i="12"/>
  <c r="D32" i="18"/>
  <c r="D32" i="8"/>
  <c r="D28" i="8"/>
  <c r="D28" i="12"/>
  <c r="D32" i="2"/>
  <c r="C43" i="1"/>
  <c r="D28" i="10"/>
</calcChain>
</file>

<file path=xl/sharedStrings.xml><?xml version="1.0" encoding="utf-8"?>
<sst xmlns="http://schemas.openxmlformats.org/spreadsheetml/2006/main" count="1319" uniqueCount="162">
  <si>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</si>
  <si>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</si>
  <si>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</si>
  <si>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</si>
  <si>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</si>
  <si>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</si>
  <si>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</si>
  <si>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</si>
  <si>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</si>
  <si>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</si>
  <si>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</si>
  <si>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</si>
  <si>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</si>
  <si>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</si>
  <si>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</si>
  <si>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</si>
  <si>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</si>
  <si>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</si>
  <si>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</si>
  <si>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</si>
  <si>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</si>
  <si>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</si>
  <si>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</si>
  <si>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</si>
  <si>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</si>
  <si>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</si>
  <si>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</si>
  <si>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</si>
  <si>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</si>
  <si>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</si>
  <si>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</si>
  <si>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</si>
  <si>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</si>
  <si>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</si>
  <si>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</si>
  <si>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</si>
  <si>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</si>
  <si>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</si>
  <si>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</si>
  <si>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</si>
  <si>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</si>
  <si>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</si>
  <si>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</si>
  <si>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</si>
  <si>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</si>
  <si>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</si>
  <si>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</si>
  <si>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</si>
  <si>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</si>
  <si>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</si>
  <si>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</si>
  <si>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</si>
  <si>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</si>
  <si>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</si>
  <si>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</si>
  <si>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</si>
  <si>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</si>
  <si>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</si>
  <si>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</si>
  <si>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</si>
  <si>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</si>
  <si>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</si>
  <si>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</si>
  <si>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</si>
  <si>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</si>
  <si>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</si>
  <si>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</si>
  <si>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</si>
  <si>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</si>
  <si>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</si>
  <si>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</si>
  <si>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</si>
  <si>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</si>
  <si>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</si>
  <si>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</si>
  <si>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</si>
  <si>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</si>
  <si>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</si>
  <si>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</si>
  <si>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</si>
  <si>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</si>
  <si>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</si>
  <si>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</si>
  <si>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</si>
  <si>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</si>
  <si>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</si>
  <si>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</si>
  <si>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</si>
  <si>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</si>
  <si>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</si>
  <si>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</si>
  <si>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</si>
  <si>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</si>
  <si>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</si>
  <si>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</si>
  <si>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</si>
  <si>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</si>
  <si>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</si>
  <si>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</si>
  <si>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</si>
  <si>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</si>
  <si>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</si>
  <si>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</si>
  <si>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</si>
  <si>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</si>
  <si>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</si>
  <si>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</si>
  <si>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</si>
  <si>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</si>
  <si>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</si>
  <si>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</si>
  <si>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</si>
  <si>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</si>
  <si>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</si>
  <si>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</si>
  <si>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</si>
  <si>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</si>
  <si>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</si>
  <si>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</si>
  <si>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</si>
  <si>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</si>
  <si>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</si>
  <si>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</si>
  <si>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</si>
  <si>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</si>
  <si>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</si>
  <si>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</si>
  <si>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</si>
  <si>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</si>
  <si>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</si>
  <si>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</si>
  <si>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</si>
  <si>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</si>
  <si>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</si>
  <si>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</si>
  <si>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</si>
  <si>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</si>
  <si>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</si>
  <si>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</si>
  <si>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</si>
  <si>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</si>
  <si>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</si>
  <si>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Feb</t>
  </si>
  <si>
    <t>Rain, Overflow Duration = 0.25 hours</t>
  </si>
  <si>
    <t>Rain, Overflow Duration = 2.00 hours</t>
  </si>
  <si>
    <t>Rain, Overflow Duration = 0.17 hours</t>
  </si>
  <si>
    <t>Rain, Overflow Duration = 0.67 hours</t>
  </si>
  <si>
    <t>Rain, Overflow Duration = 3.83 hours</t>
  </si>
  <si>
    <t>Rain, Overflow Duration = 0.92 hours</t>
  </si>
  <si>
    <t>Rain, Overflow Duration = 1.92 hours</t>
  </si>
  <si>
    <t>Rain, Overflow Duration = 6.83 hours</t>
  </si>
  <si>
    <t>Rain, Overflow Duration = 1.08 hours</t>
  </si>
  <si>
    <t>Rain, Overflow Duration = 3.25 hours</t>
  </si>
  <si>
    <t>Rain, Overflow Duration = 0.83 hours</t>
  </si>
  <si>
    <t>Rain, Overflow Duration = 0.78 hours</t>
  </si>
  <si>
    <t>Rain, Overflow Duration = 4.68 hours</t>
  </si>
  <si>
    <t>Rain, Overflow Duration = 5.83 hours</t>
  </si>
  <si>
    <t>Rain, Overflow Duration = 8.57 hours</t>
  </si>
  <si>
    <t>Rain, Overflow Duration = 1.97 hours</t>
  </si>
  <si>
    <t>Rain, Overflow Duration = 2.90 hours</t>
  </si>
  <si>
    <t>Rain, Overflow Duration = 0.50 hours</t>
  </si>
  <si>
    <t>Rain, Overflow Duration = 0.33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</si>
</sst>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0.000"/>
    <numFmt numFmtId="166" formatCode="mm/dd/yyyy"/>
    <numFmt numFmtId="167" formatCode="_(* #,##0.000_);_(* \(#,##0.000\);_(* &quot;-&quot;??_);_(@_)"/>
    <numFmt numFmtId="168" formatCode="h:mm;@"/>
    <numFmt numFmtId="169" formatCode="[$-409]m/d/yy\ h:mm\ AM/PM;@"/>
  </numFmts>
  <fonts count="3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b/>
      <sz val="7"/>
      <name val="MS Sans Serif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4"/>
      <name val="Arial"/>
      <family val="2"/>
    </font>
    <font>
      <sz val="10"/>
      <color indexed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</cellStyleXfs>
  <cellXfs count="317">
    <xf numFmtId="0" fontId="0" fillId="0" borderId="0" xfId="0"/>
    <xf numFmtId="0" fontId="10" fillId="0" borderId="0" xfId="0" applyFont="1"/>
    <xf numFmtId="0" fontId="12" fillId="0" borderId="0" xfId="0" applyFont="1"/>
    <xf numFmtId="0" fontId="9" fillId="0" borderId="0" xfId="0" applyFont="1"/>
    <xf numFmtId="0" fontId="1" fillId="0" borderId="0" xfId="0" applyFont="1"/>
    <xf numFmtId="0" fontId="15" fillId="0" borderId="0" xfId="0" applyFont="1"/>
    <xf numFmtId="0" fontId="10" fillId="0" borderId="1" xfId="0" quotePrefix="1" applyFont="1" applyBorder="1" applyAlignment="1">
      <alignment horizontal="left"/>
    </xf>
    <xf numFmtId="0" fontId="0" fillId="0" borderId="1" xfId="0" applyBorder="1"/>
    <xf numFmtId="0" fontId="11" fillId="0" borderId="0" xfId="0" applyFont="1"/>
    <xf numFmtId="0" fontId="15" fillId="0" borderId="0" xfId="0" quotePrefix="1" applyFont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1" xfId="0" applyFont="1" applyBorder="1"/>
    <xf numFmtId="0" fontId="10" fillId="0" borderId="2" xfId="0" quotePrefix="1" applyFont="1" applyBorder="1" applyAlignment="1">
      <alignment horizontal="left"/>
    </xf>
    <xf numFmtId="0" fontId="10" fillId="0" borderId="3" xfId="0" applyFont="1" applyBorder="1"/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17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7" xfId="0" applyFont="1" applyBorder="1"/>
    <xf numFmtId="0" fontId="10" fillId="0" borderId="7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18" fillId="0" borderId="7" xfId="0" quotePrefix="1" applyFont="1" applyBorder="1" applyAlignment="1">
      <alignment horizontal="left"/>
    </xf>
    <xf numFmtId="0" fontId="18" fillId="0" borderId="7" xfId="0" applyFont="1" applyBorder="1"/>
    <xf numFmtId="0" fontId="0" fillId="0" borderId="8" xfId="0" applyBorder="1"/>
    <xf numFmtId="0" fontId="15" fillId="0" borderId="8" xfId="0" applyFont="1" applyBorder="1"/>
    <xf numFmtId="0" fontId="0" fillId="0" borderId="9" xfId="0" applyBorder="1"/>
    <xf numFmtId="0" fontId="0" fillId="0" borderId="2" xfId="0" quotePrefix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15" fillId="0" borderId="2" xfId="0" applyFont="1" applyBorder="1"/>
    <xf numFmtId="0" fontId="12" fillId="0" borderId="10" xfId="0" quotePrefix="1" applyFont="1" applyBorder="1" applyAlignment="1">
      <alignment horizontal="left"/>
    </xf>
    <xf numFmtId="0" fontId="19" fillId="0" borderId="10" xfId="0" quotePrefix="1" applyFont="1" applyBorder="1" applyAlignment="1">
      <alignment horizontal="left"/>
    </xf>
    <xf numFmtId="0" fontId="10" fillId="0" borderId="8" xfId="0" quotePrefix="1" applyFont="1" applyBorder="1" applyAlignment="1">
      <alignment horizontal="left"/>
    </xf>
    <xf numFmtId="0" fontId="10" fillId="0" borderId="2" xfId="0" applyFont="1" applyBorder="1"/>
    <xf numFmtId="0" fontId="15" fillId="0" borderId="10" xfId="0" applyFont="1" applyBorder="1"/>
    <xf numFmtId="0" fontId="0" fillId="0" borderId="10" xfId="0" quotePrefix="1" applyBorder="1" applyAlignment="1">
      <alignment horizontal="left"/>
    </xf>
    <xf numFmtId="0" fontId="15" fillId="0" borderId="0" xfId="0" applyFont="1" applyBorder="1"/>
    <xf numFmtId="0" fontId="15" fillId="0" borderId="9" xfId="0" applyFont="1" applyBorder="1"/>
    <xf numFmtId="0" fontId="10" fillId="0" borderId="10" xfId="0" applyFont="1" applyBorder="1"/>
    <xf numFmtId="0" fontId="20" fillId="0" borderId="2" xfId="0" quotePrefix="1" applyFont="1" applyBorder="1" applyAlignment="1">
      <alignment horizontal="left"/>
    </xf>
    <xf numFmtId="0" fontId="20" fillId="0" borderId="8" xfId="0" quotePrefix="1" applyFont="1" applyBorder="1" applyAlignment="1">
      <alignment horizontal="left"/>
    </xf>
    <xf numFmtId="0" fontId="0" fillId="0" borderId="11" xfId="0" applyBorder="1"/>
    <xf numFmtId="0" fontId="20" fillId="0" borderId="8" xfId="0" applyFont="1" applyBorder="1"/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20" fillId="0" borderId="2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left"/>
    </xf>
    <xf numFmtId="0" fontId="20" fillId="0" borderId="7" xfId="0" applyFont="1" applyBorder="1"/>
    <xf numFmtId="0" fontId="12" fillId="0" borderId="5" xfId="0" quotePrefix="1" applyFont="1" applyBorder="1" applyAlignment="1">
      <alignment horizontal="left"/>
    </xf>
    <xf numFmtId="0" fontId="12" fillId="0" borderId="5" xfId="0" applyFont="1" applyBorder="1"/>
    <xf numFmtId="0" fontId="16" fillId="0" borderId="5" xfId="0" quotePrefix="1" applyFont="1" applyBorder="1" applyAlignment="1">
      <alignment horizontal="center"/>
    </xf>
    <xf numFmtId="0" fontId="4" fillId="0" borderId="0" xfId="10" applyFont="1"/>
    <xf numFmtId="0" fontId="3" fillId="0" borderId="0" xfId="10"/>
    <xf numFmtId="0" fontId="4" fillId="0" borderId="0" xfId="10" quotePrefix="1" applyFont="1"/>
    <xf numFmtId="0" fontId="5" fillId="0" borderId="0" xfId="10" applyFont="1" applyAlignment="1">
      <alignment horizontal="center"/>
    </xf>
    <xf numFmtId="0" fontId="3" fillId="0" borderId="0" xfId="10" applyAlignment="1">
      <alignment horizontal="center"/>
    </xf>
    <xf numFmtId="0" fontId="5" fillId="0" borderId="0" xfId="10" applyFont="1"/>
    <xf numFmtId="1" fontId="3" fillId="0" borderId="0" xfId="10" applyNumberFormat="1"/>
    <xf numFmtId="0" fontId="3" fillId="0" borderId="0" xfId="10" applyBorder="1"/>
    <xf numFmtId="0" fontId="6" fillId="0" borderId="0" xfId="10" applyFont="1"/>
    <xf numFmtId="0" fontId="5" fillId="0" borderId="0" xfId="10" applyFont="1" applyBorder="1" applyAlignment="1">
      <alignment horizontal="center"/>
    </xf>
    <xf numFmtId="164" fontId="3" fillId="0" borderId="0" xfId="10" applyNumberFormat="1"/>
    <xf numFmtId="0" fontId="7" fillId="0" borderId="0" xfId="10" applyFont="1"/>
    <xf numFmtId="0" fontId="8" fillId="0" borderId="0" xfId="10" applyFont="1"/>
    <xf numFmtId="165" fontId="3" fillId="0" borderId="0" xfId="10" applyNumberFormat="1"/>
    <xf numFmtId="2" fontId="3" fillId="0" borderId="0" xfId="10" applyNumberFormat="1"/>
    <xf numFmtId="1" fontId="3" fillId="0" borderId="0" xfId="10" applyNumberFormat="1" applyBorder="1"/>
    <xf numFmtId="0" fontId="15" fillId="0" borderId="9" xfId="0" applyFont="1" applyBorder="1" applyAlignment="1">
      <alignment horizontal="center"/>
    </xf>
    <xf numFmtId="0" fontId="3" fillId="0" borderId="0" xfId="10" applyFont="1"/>
    <xf numFmtId="0" fontId="15" fillId="0" borderId="12" xfId="0" applyFont="1" applyBorder="1" applyAlignment="1">
      <alignment horizontal="center"/>
    </xf>
    <xf numFmtId="0" fontId="3" fillId="0" borderId="0" xfId="10" quotePrefix="1" applyFont="1" applyAlignment="1">
      <alignment horizontal="left"/>
    </xf>
    <xf numFmtId="0" fontId="16" fillId="0" borderId="8" xfId="0" applyFont="1" applyBorder="1"/>
    <xf numFmtId="0" fontId="16" fillId="0" borderId="10" xfId="0" applyFont="1" applyBorder="1" applyAlignment="1">
      <alignment horizontal="center"/>
    </xf>
    <xf numFmtId="0" fontId="21" fillId="0" borderId="8" xfId="0" quotePrefix="1" applyFont="1" applyBorder="1" applyAlignment="1">
      <alignment horizontal="left"/>
    </xf>
    <xf numFmtId="0" fontId="16" fillId="0" borderId="10" xfId="0" applyFont="1" applyBorder="1"/>
    <xf numFmtId="164" fontId="3" fillId="0" borderId="0" xfId="10" applyNumberFormat="1" applyBorder="1"/>
    <xf numFmtId="0" fontId="3" fillId="0" borderId="0" xfId="10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0" xfId="0" applyFont="1" applyBorder="1"/>
    <xf numFmtId="0" fontId="20" fillId="0" borderId="0" xfId="0" quotePrefix="1" applyFont="1" applyBorder="1" applyAlignment="1">
      <alignment horizontal="left"/>
    </xf>
    <xf numFmtId="0" fontId="20" fillId="0" borderId="7" xfId="0" quotePrefix="1" applyFont="1" applyBorder="1" applyAlignment="1">
      <alignment horizontal="left"/>
    </xf>
    <xf numFmtId="0" fontId="15" fillId="0" borderId="3" xfId="0" applyFont="1" applyBorder="1"/>
    <xf numFmtId="1" fontId="16" fillId="0" borderId="7" xfId="0" applyNumberFormat="1" applyFont="1" applyBorder="1" applyAlignment="1">
      <alignment horizontal="center"/>
    </xf>
    <xf numFmtId="165" fontId="3" fillId="0" borderId="0" xfId="10" applyNumberFormat="1" applyFont="1"/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" fillId="0" borderId="0" xfId="10" applyAlignment="1">
      <alignment horizontal="right"/>
    </xf>
    <xf numFmtId="1" fontId="3" fillId="0" borderId="0" xfId="10" applyNumberFormat="1" applyAlignment="1">
      <alignment horizontal="right"/>
    </xf>
    <xf numFmtId="164" fontId="3" fillId="0" borderId="0" xfId="10" applyNumberFormat="1" applyAlignment="1">
      <alignment horizontal="right"/>
    </xf>
    <xf numFmtId="0" fontId="5" fillId="0" borderId="0" xfId="10" applyFont="1" applyAlignment="1">
      <alignment horizontal="right"/>
    </xf>
    <xf numFmtId="0" fontId="10" fillId="0" borderId="5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Continuous"/>
    </xf>
    <xf numFmtId="0" fontId="5" fillId="0" borderId="0" xfId="10" quotePrefix="1" applyFont="1" applyAlignment="1">
      <alignment horizontal="left"/>
    </xf>
    <xf numFmtId="0" fontId="22" fillId="0" borderId="0" xfId="10" applyFont="1" applyAlignment="1">
      <alignment horizontal="right"/>
    </xf>
    <xf numFmtId="1" fontId="4" fillId="0" borderId="0" xfId="10" applyNumberFormat="1" applyFont="1" applyBorder="1"/>
    <xf numFmtId="1" fontId="4" fillId="0" borderId="0" xfId="10" applyNumberFormat="1" applyFont="1"/>
    <xf numFmtId="0" fontId="2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0" xfId="10" quotePrefix="1" applyFont="1"/>
    <xf numFmtId="0" fontId="0" fillId="0" borderId="3" xfId="0" applyBorder="1" applyAlignment="1">
      <alignment horizontal="center"/>
    </xf>
    <xf numFmtId="0" fontId="23" fillId="0" borderId="0" xfId="10" applyFont="1"/>
    <xf numFmtId="0" fontId="3" fillId="2" borderId="0" xfId="10" applyFont="1" applyFill="1"/>
    <xf numFmtId="0" fontId="3" fillId="2" borderId="0" xfId="10" applyFill="1"/>
    <xf numFmtId="0" fontId="15" fillId="0" borderId="3" xfId="0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3" fillId="0" borderId="13" xfId="10" applyBorder="1"/>
    <xf numFmtId="0" fontId="4" fillId="0" borderId="14" xfId="10" applyFont="1" applyBorder="1"/>
    <xf numFmtId="0" fontId="22" fillId="0" borderId="14" xfId="10" applyFont="1" applyBorder="1"/>
    <xf numFmtId="0" fontId="22" fillId="0" borderId="15" xfId="10" applyFont="1" applyBorder="1"/>
    <xf numFmtId="0" fontId="4" fillId="0" borderId="16" xfId="10" applyFont="1" applyBorder="1" applyAlignment="1">
      <alignment horizontal="center"/>
    </xf>
    <xf numFmtId="165" fontId="3" fillId="0" borderId="16" xfId="10" applyNumberFormat="1" applyFont="1" applyBorder="1"/>
    <xf numFmtId="0" fontId="3" fillId="0" borderId="16" xfId="10" applyBorder="1"/>
    <xf numFmtId="2" fontId="3" fillId="0" borderId="16" xfId="10" applyNumberFormat="1" applyBorder="1"/>
    <xf numFmtId="1" fontId="3" fillId="0" borderId="16" xfId="10" applyNumberFormat="1" applyBorder="1"/>
    <xf numFmtId="0" fontId="3" fillId="0" borderId="16" xfId="10" applyFont="1" applyBorder="1"/>
    <xf numFmtId="165" fontId="3" fillId="0" borderId="16" xfId="10" applyNumberFormat="1" applyBorder="1"/>
    <xf numFmtId="2" fontId="3" fillId="0" borderId="16" xfId="10" applyNumberFormat="1" applyFont="1" applyBorder="1"/>
    <xf numFmtId="0" fontId="27" fillId="0" borderId="16" xfId="10" applyFont="1" applyBorder="1"/>
    <xf numFmtId="0" fontId="26" fillId="0" borderId="17" xfId="10" applyFont="1" applyBorder="1"/>
    <xf numFmtId="0" fontId="27" fillId="0" borderId="8" xfId="10" applyFont="1" applyBorder="1"/>
    <xf numFmtId="0" fontId="27" fillId="0" borderId="8" xfId="10" applyFont="1" applyBorder="1" applyAlignment="1">
      <alignment horizontal="center"/>
    </xf>
    <xf numFmtId="0" fontId="27" fillId="0" borderId="18" xfId="10" applyFont="1" applyBorder="1" applyAlignment="1">
      <alignment horizontal="center"/>
    </xf>
    <xf numFmtId="0" fontId="27" fillId="0" borderId="17" xfId="10" applyFont="1" applyBorder="1" applyAlignment="1">
      <alignment horizontal="center"/>
    </xf>
    <xf numFmtId="0" fontId="28" fillId="0" borderId="17" xfId="10" applyFont="1" applyBorder="1" applyAlignment="1">
      <alignment horizontal="center"/>
    </xf>
    <xf numFmtId="0" fontId="28" fillId="0" borderId="8" xfId="10" applyFont="1" applyBorder="1" applyAlignment="1">
      <alignment horizontal="center"/>
    </xf>
    <xf numFmtId="0" fontId="28" fillId="0" borderId="18" xfId="10" applyFont="1" applyBorder="1" applyAlignment="1">
      <alignment horizontal="center"/>
    </xf>
    <xf numFmtId="0" fontId="3" fillId="0" borderId="19" xfId="10" applyBorder="1"/>
    <xf numFmtId="0" fontId="4" fillId="0" borderId="20" xfId="10" applyFont="1" applyBorder="1"/>
    <xf numFmtId="0" fontId="22" fillId="0" borderId="20" xfId="10" applyFont="1" applyBorder="1" applyAlignment="1">
      <alignment horizontal="center"/>
    </xf>
    <xf numFmtId="0" fontId="22" fillId="0" borderId="21" xfId="1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3" fillId="0" borderId="16" xfId="10" applyFont="1" applyBorder="1"/>
    <xf numFmtId="164" fontId="15" fillId="0" borderId="8" xfId="0" applyNumberFormat="1" applyFont="1" applyBorder="1" applyAlignment="1">
      <alignment horizontal="center"/>
    </xf>
    <xf numFmtId="0" fontId="15" fillId="0" borderId="6" xfId="0" quotePrefix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0" fillId="0" borderId="12" xfId="0" applyBorder="1"/>
    <xf numFmtId="0" fontId="21" fillId="0" borderId="0" xfId="0" applyFont="1" applyBorder="1"/>
    <xf numFmtId="0" fontId="0" fillId="0" borderId="3" xfId="0" applyBorder="1"/>
    <xf numFmtId="0" fontId="0" fillId="0" borderId="22" xfId="0" applyBorder="1"/>
    <xf numFmtId="0" fontId="30" fillId="0" borderId="0" xfId="0" applyFont="1"/>
    <xf numFmtId="0" fontId="12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0" fillId="0" borderId="23" xfId="0" quotePrefix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20" fillId="0" borderId="5" xfId="0" quotePrefix="1" applyFont="1" applyBorder="1" applyAlignment="1">
      <alignment horizontal="left"/>
    </xf>
    <xf numFmtId="0" fontId="10" fillId="0" borderId="8" xfId="0" applyFont="1" applyFill="1" applyBorder="1"/>
    <xf numFmtId="0" fontId="15" fillId="0" borderId="0" xfId="0" applyFont="1" applyFill="1" applyBorder="1"/>
    <xf numFmtId="0" fontId="0" fillId="0" borderId="9" xfId="0" applyFill="1" applyBorder="1"/>
    <xf numFmtId="0" fontId="0" fillId="0" borderId="0" xfId="0" applyFill="1" applyAlignment="1">
      <alignment horizontal="center"/>
    </xf>
    <xf numFmtId="0" fontId="15" fillId="0" borderId="9" xfId="0" applyFont="1" applyFill="1" applyBorder="1"/>
    <xf numFmtId="0" fontId="15" fillId="0" borderId="8" xfId="0" applyFont="1" applyFill="1" applyBorder="1"/>
    <xf numFmtId="0" fontId="15" fillId="0" borderId="11" xfId="0" applyFont="1" applyFill="1" applyBorder="1"/>
    <xf numFmtId="0" fontId="15" fillId="0" borderId="0" xfId="0" applyFont="1" applyFill="1"/>
    <xf numFmtId="0" fontId="10" fillId="0" borderId="2" xfId="0" applyFont="1" applyFill="1" applyBorder="1"/>
    <xf numFmtId="0" fontId="15" fillId="0" borderId="3" xfId="0" applyFont="1" applyFill="1" applyBorder="1"/>
    <xf numFmtId="0" fontId="15" fillId="0" borderId="10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7" xfId="0" quotePrefix="1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7" xfId="0" applyFont="1" applyFill="1" applyBorder="1"/>
    <xf numFmtId="0" fontId="15" fillId="0" borderId="8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left"/>
    </xf>
    <xf numFmtId="0" fontId="15" fillId="0" borderId="2" xfId="0" quotePrefix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0" fillId="0" borderId="0" xfId="0" applyFill="1"/>
    <xf numFmtId="0" fontId="15" fillId="0" borderId="0" xfId="0" applyFont="1" applyFill="1" applyAlignment="1">
      <alignment horizontal="center"/>
    </xf>
    <xf numFmtId="0" fontId="0" fillId="0" borderId="8" xfId="0" applyFill="1" applyBorder="1"/>
    <xf numFmtId="0" fontId="25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30" fillId="0" borderId="9" xfId="0" quotePrefix="1" applyFont="1" applyBorder="1" applyAlignment="1">
      <alignment horizontal="left"/>
    </xf>
    <xf numFmtId="0" fontId="30" fillId="0" borderId="10" xfId="0" applyFont="1" applyBorder="1"/>
    <xf numFmtId="0" fontId="30" fillId="0" borderId="9" xfId="0" applyFont="1" applyFill="1" applyBorder="1"/>
    <xf numFmtId="0" fontId="30" fillId="0" borderId="10" xfId="0" applyFont="1" applyFill="1" applyBorder="1"/>
    <xf numFmtId="0" fontId="30" fillId="0" borderId="8" xfId="0" quotePrefix="1" applyFont="1" applyBorder="1" applyAlignment="1">
      <alignment horizontal="left"/>
    </xf>
    <xf numFmtId="0" fontId="30" fillId="0" borderId="8" xfId="0" applyFont="1" applyFill="1" applyBorder="1"/>
    <xf numFmtId="0" fontId="24" fillId="0" borderId="8" xfId="0" applyFont="1" applyBorder="1"/>
    <xf numFmtId="0" fontId="31" fillId="0" borderId="0" xfId="0" applyFont="1"/>
    <xf numFmtId="0" fontId="31" fillId="0" borderId="8" xfId="0" applyFont="1" applyBorder="1"/>
    <xf numFmtId="0" fontId="24" fillId="0" borderId="9" xfId="0" applyFont="1" applyBorder="1"/>
    <xf numFmtId="0" fontId="24" fillId="0" borderId="7" xfId="0" quotePrefix="1" applyFont="1" applyBorder="1" applyAlignment="1">
      <alignment horizontal="left"/>
    </xf>
    <xf numFmtId="0" fontId="24" fillId="0" borderId="7" xfId="0" applyFont="1" applyBorder="1"/>
    <xf numFmtId="0" fontId="18" fillId="0" borderId="2" xfId="0" applyFont="1" applyBorder="1"/>
    <xf numFmtId="0" fontId="18" fillId="0" borderId="8" xfId="0" applyFont="1" applyBorder="1"/>
    <xf numFmtId="0" fontId="31" fillId="0" borderId="9" xfId="0" quotePrefix="1" applyFont="1" applyBorder="1" applyAlignment="1">
      <alignment horizontal="left"/>
    </xf>
    <xf numFmtId="0" fontId="24" fillId="0" borderId="0" xfId="0" applyFont="1" applyBorder="1"/>
    <xf numFmtId="0" fontId="24" fillId="0" borderId="11" xfId="0" applyFont="1" applyBorder="1"/>
    <xf numFmtId="0" fontId="30" fillId="0" borderId="2" xfId="0" quotePrefix="1" applyFont="1" applyBorder="1" applyAlignment="1">
      <alignment horizontal="left"/>
    </xf>
    <xf numFmtId="0" fontId="30" fillId="0" borderId="0" xfId="0" quotePrefix="1" applyFont="1" applyAlignment="1">
      <alignment horizontal="right"/>
    </xf>
    <xf numFmtId="0" fontId="30" fillId="0" borderId="16" xfId="0" applyFont="1" applyBorder="1" applyAlignment="1">
      <alignment horizontal="left"/>
    </xf>
    <xf numFmtId="0" fontId="24" fillId="0" borderId="12" xfId="0" applyFont="1" applyBorder="1"/>
    <xf numFmtId="0" fontId="30" fillId="0" borderId="0" xfId="0" applyFont="1" applyBorder="1"/>
    <xf numFmtId="166" fontId="3" fillId="0" borderId="0" xfId="10" applyNumberFormat="1" applyFont="1"/>
    <xf numFmtId="166" fontId="29" fillId="0" borderId="10" xfId="0" applyNumberFormat="1" applyFont="1" applyBorder="1"/>
    <xf numFmtId="166" fontId="21" fillId="0" borderId="10" xfId="0" quotePrefix="1" applyNumberFormat="1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166" fontId="21" fillId="0" borderId="9" xfId="0" quotePrefix="1" applyNumberFormat="1" applyFont="1" applyBorder="1" applyAlignment="1">
      <alignment horizontal="left"/>
    </xf>
    <xf numFmtId="0" fontId="10" fillId="0" borderId="9" xfId="0" applyFont="1" applyBorder="1"/>
    <xf numFmtId="0" fontId="10" fillId="0" borderId="10" xfId="0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0" fontId="30" fillId="0" borderId="8" xfId="0" quotePrefix="1" applyFont="1" applyFill="1" applyBorder="1" applyAlignment="1">
      <alignment horizontal="left"/>
    </xf>
    <xf numFmtId="0" fontId="10" fillId="0" borderId="8" xfId="0" quotePrefix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1" fillId="0" borderId="8" xfId="0" applyFont="1" applyFill="1" applyBorder="1"/>
    <xf numFmtId="0" fontId="30" fillId="0" borderId="2" xfId="0" applyFont="1" applyFill="1" applyBorder="1"/>
    <xf numFmtId="2" fontId="16" fillId="0" borderId="7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49" fontId="21" fillId="0" borderId="0" xfId="0" applyNumberFormat="1" applyFont="1" applyFill="1" applyAlignment="1">
      <alignment horizontal="center"/>
    </xf>
    <xf numFmtId="0" fontId="30" fillId="0" borderId="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165" fontId="16" fillId="0" borderId="1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6" xfId="0" applyFont="1" applyBorder="1"/>
    <xf numFmtId="0" fontId="24" fillId="0" borderId="4" xfId="0" applyFont="1" applyBorder="1"/>
    <xf numFmtId="0" fontId="29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0" fontId="15" fillId="0" borderId="6" xfId="0" quotePrefix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0" fillId="0" borderId="2" xfId="0" applyFill="1" applyBorder="1"/>
    <xf numFmtId="49" fontId="15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25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30" fillId="0" borderId="16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/>
    <xf numFmtId="0" fontId="15" fillId="0" borderId="2" xfId="0" quotePrefix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0" fontId="15" fillId="0" borderId="3" xfId="0" applyFont="1" applyBorder="1" applyAlignment="1"/>
    <xf numFmtId="0" fontId="15" fillId="0" borderId="12" xfId="0" applyFont="1" applyFill="1" applyBorder="1"/>
    <xf numFmtId="1" fontId="16" fillId="0" borderId="7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0" fillId="0" borderId="10" xfId="0" quotePrefix="1" applyFill="1" applyBorder="1" applyAlignment="1">
      <alignment horizontal="left"/>
    </xf>
    <xf numFmtId="1" fontId="3" fillId="0" borderId="16" xfId="10" applyNumberFormat="1" applyFont="1" applyBorder="1"/>
    <xf numFmtId="20" fontId="0" fillId="0" borderId="0" xfId="0" applyNumberFormat="1"/>
    <xf numFmtId="20" fontId="5" fillId="0" borderId="0" xfId="10" applyNumberFormat="1" applyFont="1" applyBorder="1" applyAlignment="1">
      <alignment horizontal="center"/>
    </xf>
    <xf numFmtId="2" fontId="0" fillId="0" borderId="0" xfId="0" applyNumberFormat="1"/>
    <xf numFmtId="2" fontId="5" fillId="0" borderId="0" xfId="10" applyNumberFormat="1" applyFont="1" applyAlignment="1">
      <alignment horizontal="center"/>
    </xf>
    <xf numFmtId="167" fontId="3" fillId="0" borderId="16" xfId="1" applyNumberFormat="1" applyFont="1" applyBorder="1" applyAlignment="1">
      <alignment horizontal="right"/>
    </xf>
    <xf numFmtId="1" fontId="3" fillId="0" borderId="16" xfId="10" applyNumberFormat="1" applyFont="1" applyFill="1" applyBorder="1"/>
    <xf numFmtId="2" fontId="3" fillId="0" borderId="16" xfId="0" applyNumberFormat="1" applyFont="1" applyBorder="1"/>
    <xf numFmtId="1" fontId="3" fillId="0" borderId="16" xfId="0" applyNumberFormat="1" applyFont="1" applyBorder="1"/>
    <xf numFmtId="165" fontId="3" fillId="0" borderId="16" xfId="10" applyNumberFormat="1" applyFont="1" applyFill="1" applyBorder="1"/>
    <xf numFmtId="2" fontId="3" fillId="0" borderId="16" xfId="10" applyNumberFormat="1" applyFont="1" applyFill="1" applyBorder="1"/>
    <xf numFmtId="164" fontId="3" fillId="0" borderId="16" xfId="10" applyNumberFormat="1" applyFont="1" applyFill="1" applyBorder="1"/>
    <xf numFmtId="0" fontId="3" fillId="0" borderId="16" xfId="10" applyFill="1" applyBorder="1"/>
    <xf numFmtId="2" fontId="3" fillId="0" borderId="16" xfId="10" applyNumberFormat="1" applyFill="1" applyBorder="1"/>
    <xf numFmtId="1" fontId="3" fillId="0" borderId="16" xfId="10" applyNumberFormat="1" applyFill="1" applyBorder="1"/>
    <xf numFmtId="165" fontId="3" fillId="0" borderId="16" xfId="10" applyNumberFormat="1" applyFill="1" applyBorder="1"/>
    <xf numFmtId="2" fontId="3" fillId="0" borderId="0" xfId="10" quotePrefix="1" applyNumberFormat="1" applyFont="1" applyAlignment="1">
      <alignment horizontal="left"/>
    </xf>
    <xf numFmtId="2" fontId="26" fillId="0" borderId="17" xfId="10" applyNumberFormat="1" applyFont="1" applyBorder="1"/>
    <xf numFmtId="2" fontId="27" fillId="0" borderId="8" xfId="10" applyNumberFormat="1" applyFont="1" applyBorder="1"/>
    <xf numFmtId="2" fontId="27" fillId="0" borderId="8" xfId="10" applyNumberFormat="1" applyFont="1" applyBorder="1" applyAlignment="1">
      <alignment horizontal="center"/>
    </xf>
    <xf numFmtId="2" fontId="27" fillId="0" borderId="18" xfId="10" applyNumberFormat="1" applyFont="1" applyBorder="1" applyAlignment="1">
      <alignment horizontal="center"/>
    </xf>
    <xf numFmtId="2" fontId="3" fillId="0" borderId="0" xfId="10" applyNumberFormat="1" applyFont="1"/>
    <xf numFmtId="2" fontId="3" fillId="2" borderId="0" xfId="10" applyNumberFormat="1" applyFill="1"/>
    <xf numFmtId="2" fontId="3" fillId="0" borderId="0" xfId="10" quotePrefix="1" applyNumberFormat="1" applyFont="1"/>
    <xf numFmtId="165" fontId="3" fillId="3" borderId="16" xfId="10" applyNumberFormat="1" applyFont="1" applyFill="1" applyBorder="1"/>
    <xf numFmtId="0" fontId="3" fillId="3" borderId="16" xfId="10" applyFill="1" applyBorder="1"/>
    <xf numFmtId="2" fontId="3" fillId="3" borderId="16" xfId="10" applyNumberFormat="1" applyFill="1" applyBorder="1"/>
    <xf numFmtId="2" fontId="3" fillId="3" borderId="16" xfId="10" applyNumberFormat="1" applyFill="1" applyBorder="1"/>
    <xf numFmtId="1" fontId="3" fillId="3" borderId="16" xfId="10" applyNumberFormat="1" applyFill="1" applyBorder="1"/>
    <xf numFmtId="165" fontId="4" fillId="0" borderId="16" xfId="10" applyNumberFormat="1" applyFont="1" applyBorder="1"/>
    <xf numFmtId="43" fontId="2" fillId="0" borderId="16" xfId="4" applyFont="1" applyBorder="1"/>
    <xf numFmtId="0" fontId="3" fillId="0" borderId="16" xfId="10" applyFont="1" applyFill="1" applyBorder="1"/>
    <xf numFmtId="2" fontId="3" fillId="0" borderId="16" xfId="0" applyNumberFormat="1" applyFont="1" applyFill="1" applyBorder="1"/>
    <xf numFmtId="1" fontId="3" fillId="0" borderId="16" xfId="0" applyNumberFormat="1" applyFont="1" applyFill="1" applyBorder="1"/>
    <xf numFmtId="169" fontId="3" fillId="0" borderId="0" xfId="10" applyNumberFormat="1"/>
    <xf numFmtId="169" fontId="3" fillId="0" borderId="0" xfId="10" applyNumberFormat="1" applyBorder="1"/>
    <xf numFmtId="169" fontId="5" fillId="0" borderId="0" xfId="10" applyNumberFormat="1" applyFont="1" applyAlignment="1">
      <alignment horizontal="center"/>
    </xf>
    <xf numFmtId="168" fontId="3" fillId="0" borderId="0" xfId="10" applyNumberFormat="1"/>
    <xf numFmtId="168" fontId="3" fillId="0" borderId="0" xfId="10" applyNumberFormat="1" applyBorder="1"/>
    <xf numFmtId="168" fontId="5" fillId="0" borderId="0" xfId="10" applyNumberFormat="1" applyFont="1" applyAlignment="1">
      <alignment horizontal="center"/>
    </xf>
    <xf numFmtId="2" fontId="3" fillId="3" borderId="16" xfId="10" applyNumberFormat="1" applyFont="1" applyFill="1" applyBorder="1"/>
    <xf numFmtId="0" fontId="32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15" fillId="0" borderId="23" xfId="0" quotePrefix="1" applyFont="1" applyBorder="1" applyAlignment="1">
      <alignment horizontal="center"/>
    </xf>
    <xf numFmtId="0" fontId="15" fillId="0" borderId="22" xfId="0" quotePrefix="1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_DMR4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1" sqref="N1:O1048576"/>
    </sheetView>
  </sheetViews>
  <sheetFormatPr defaultRowHeight="12.75" x14ac:dyDescent="0.2"/>
  <cols>
    <col min="1" max="1" width="5.7109375" style="57" customWidth="1"/>
    <col min="2" max="2" width="10" style="70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1" width="7.7109375" style="57" customWidth="1"/>
    <col min="12" max="12" width="7.7109375" customWidth="1"/>
    <col min="13" max="13" width="9.140625" style="57" customWidth="1"/>
    <col min="14" max="14" width="18.42578125" style="303" hidden="1" customWidth="1"/>
    <col min="15" max="15" width="10.140625" style="306" hidden="1" customWidth="1"/>
    <col min="16" max="21" width="8.7109375" style="57" customWidth="1"/>
    <col min="22" max="22" width="9.140625" style="57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546875" style="57" customWidth="1"/>
    <col min="44" max="16384" width="9.140625" style="57"/>
  </cols>
  <sheetData>
    <row r="1" spans="1:51" x14ac:dyDescent="0.2">
      <c r="A1" s="56" t="s">
        <v>142</v>
      </c>
      <c r="B1" s="56">
        <v>2024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1:51" x14ac:dyDescent="0.2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1:51" x14ac:dyDescent="0.2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51" ht="13.5" thickBot="1" x14ac:dyDescent="0.25">
      <c r="W4" s="57"/>
      <c r="AA4" s="61"/>
      <c r="AB4" s="105"/>
      <c r="AC4" s="62"/>
      <c r="AD4" s="62"/>
      <c r="AF4" s="94"/>
      <c r="AI4" s="81"/>
    </row>
    <row r="5" spans="1:51" x14ac:dyDescent="0.2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51" x14ac:dyDescent="0.2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51" x14ac:dyDescent="0.2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51" ht="13.5" thickBot="1" x14ac:dyDescent="0.25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51" x14ac:dyDescent="0.2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51" x14ac:dyDescent="0.2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51" x14ac:dyDescent="0.2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51" x14ac:dyDescent="0.2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45350.406875000001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51" x14ac:dyDescent="0.2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45350.324930555558</v>
      </c>
      <c r="O13" s="306">
        <f>N12-N13</f>
        <v>8.1944444442342501E-2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51" x14ac:dyDescent="0.2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51" x14ac:dyDescent="0.2">
      <c r="A15" s="122">
        <v>6</v>
      </c>
      <c r="B15" s="279"/>
      <c r="C15" s="300"/>
      <c r="D15" s="282"/>
      <c r="E15" s="301"/>
      <c r="F15" s="302"/>
      <c r="G15" s="278"/>
      <c r="I15" s="71"/>
      <c r="J15" s="62"/>
      <c r="K15" s="62"/>
      <c r="M15" s="7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51" x14ac:dyDescent="0.2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70"/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x14ac:dyDescent="0.2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70"/>
      <c r="N17" s="303">
        <v>45344.979444444441</v>
      </c>
      <c r="P17" s="8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x14ac:dyDescent="0.2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N18" s="303">
        <v>45344.897499999999</v>
      </c>
      <c r="O18" s="306">
        <f>N17-N18</f>
        <v>8.1944444442342501E-2</v>
      </c>
      <c r="P18" s="8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44" x14ac:dyDescent="0.2">
      <c r="A19" s="122">
        <v>10</v>
      </c>
      <c r="B19" s="279">
        <v>1.41</v>
      </c>
      <c r="C19" s="300">
        <v>1</v>
      </c>
      <c r="D19" s="282">
        <v>1.32</v>
      </c>
      <c r="E19" s="301">
        <v>18</v>
      </c>
      <c r="F19" s="302"/>
      <c r="G19" s="278" t="s">
        <v>156</v>
      </c>
      <c r="I19" s="71"/>
      <c r="J19" s="62"/>
      <c r="K19" s="62"/>
      <c r="M19" s="70"/>
      <c r="P19" s="70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44" x14ac:dyDescent="0.2">
      <c r="A20" s="122">
        <v>11</v>
      </c>
      <c r="B20" s="279"/>
      <c r="C20" s="300"/>
      <c r="D20" s="282">
        <v>0.17</v>
      </c>
      <c r="E20" s="301">
        <v>3</v>
      </c>
      <c r="F20" s="302"/>
      <c r="G20" s="278"/>
      <c r="I20" s="71"/>
      <c r="J20" s="62"/>
      <c r="K20" s="62"/>
      <c r="M20" s="70"/>
      <c r="P20" s="70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44" x14ac:dyDescent="0.2">
      <c r="A21" s="122">
        <v>12</v>
      </c>
      <c r="B21" s="279">
        <v>31.72</v>
      </c>
      <c r="C21" s="300">
        <v>1</v>
      </c>
      <c r="D21" s="282">
        <v>1.29</v>
      </c>
      <c r="E21" s="301">
        <v>10</v>
      </c>
      <c r="F21" s="302"/>
      <c r="G21" s="278" t="s">
        <v>157</v>
      </c>
      <c r="I21" s="71"/>
      <c r="J21" s="62"/>
      <c r="K21" s="62"/>
      <c r="M21" s="70"/>
      <c r="N21" s="303">
        <v>45335.121458333335</v>
      </c>
      <c r="P21" s="71"/>
      <c r="Q21" s="71"/>
      <c r="R21" s="61"/>
      <c r="S21" s="105"/>
      <c r="T21" s="66"/>
      <c r="U21" s="66"/>
      <c r="V21" s="66"/>
      <c r="W21" s="96"/>
      <c r="AI21" s="66"/>
    </row>
    <row r="22" spans="1:44" x14ac:dyDescent="0.2">
      <c r="A22" s="122">
        <v>13</v>
      </c>
      <c r="B22" s="279">
        <v>0</v>
      </c>
      <c r="C22" s="300"/>
      <c r="D22" s="282">
        <v>0.03</v>
      </c>
      <c r="E22" s="301">
        <v>1</v>
      </c>
      <c r="F22" s="302"/>
      <c r="G22" s="278" t="s">
        <v>159</v>
      </c>
      <c r="I22" s="71"/>
      <c r="J22" s="62"/>
      <c r="K22" s="62"/>
      <c r="M22" s="70"/>
      <c r="N22" s="303">
        <v>45335</v>
      </c>
      <c r="O22" s="306">
        <f>N21-N22</f>
        <v>0.12145833333488554</v>
      </c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44" x14ac:dyDescent="0.2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44" x14ac:dyDescent="0.2">
      <c r="A24" s="122">
        <v>15</v>
      </c>
      <c r="B24" s="279"/>
      <c r="C24" s="300"/>
      <c r="D24" s="282"/>
      <c r="E24" s="301"/>
      <c r="F24" s="302"/>
      <c r="G24" s="112"/>
      <c r="I24" s="71"/>
      <c r="J24" s="62"/>
      <c r="K24" s="62"/>
      <c r="M24" s="70"/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44" x14ac:dyDescent="0.2">
      <c r="A25" s="122">
        <v>16</v>
      </c>
      <c r="B25" s="279"/>
      <c r="C25" s="300"/>
      <c r="D25" s="282"/>
      <c r="E25" s="301"/>
      <c r="F25" s="302">
        <v>1</v>
      </c>
      <c r="G25" s="278"/>
      <c r="I25" s="71"/>
      <c r="J25" s="62"/>
      <c r="K25" s="62"/>
      <c r="M25" s="62"/>
      <c r="N25" s="303">
        <v>45335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44" x14ac:dyDescent="0.2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N26" s="303">
        <v>45334.642638888887</v>
      </c>
      <c r="O26" s="306">
        <f>N25-N26</f>
        <v>0.35736111111327773</v>
      </c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44" x14ac:dyDescent="0.2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44" x14ac:dyDescent="0.2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44" x14ac:dyDescent="0.2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70"/>
      <c r="N29" s="303">
        <v>45332.737083333333</v>
      </c>
      <c r="Q29" s="71"/>
      <c r="R29" s="61"/>
      <c r="S29" s="105"/>
      <c r="W29" s="94"/>
      <c r="AI29" s="66"/>
    </row>
    <row r="30" spans="1:44" x14ac:dyDescent="0.2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62"/>
      <c r="N30" s="303">
        <v>45332.549583333333</v>
      </c>
      <c r="O30" s="306">
        <f>N29-N30</f>
        <v>0.1875</v>
      </c>
      <c r="Q30" s="71"/>
      <c r="R30" s="61"/>
      <c r="S30" s="105"/>
      <c r="T30" s="70"/>
      <c r="U30" s="70"/>
      <c r="W30" s="94"/>
      <c r="AI30" s="66"/>
    </row>
    <row r="31" spans="1:44" x14ac:dyDescent="0.2">
      <c r="A31" s="122">
        <v>22</v>
      </c>
      <c r="B31" s="279">
        <v>1.8</v>
      </c>
      <c r="C31" s="300">
        <v>1</v>
      </c>
      <c r="D31" s="279">
        <v>0.46</v>
      </c>
      <c r="E31" s="301">
        <v>6</v>
      </c>
      <c r="F31" s="302"/>
      <c r="G31" s="278" t="s">
        <v>158</v>
      </c>
      <c r="I31" s="71"/>
      <c r="J31" s="62"/>
      <c r="K31" s="62"/>
      <c r="M31" s="62"/>
      <c r="Q31" s="71"/>
      <c r="R31" s="61"/>
      <c r="S31" s="105"/>
      <c r="W31" s="94"/>
      <c r="AI31" s="66"/>
    </row>
    <row r="32" spans="1:44" x14ac:dyDescent="0.2">
      <c r="A32" s="122">
        <v>23</v>
      </c>
      <c r="B32" s="279"/>
      <c r="C32" s="300"/>
      <c r="D32" s="282"/>
      <c r="E32" s="301"/>
      <c r="F32" s="302">
        <v>1</v>
      </c>
      <c r="G32" s="278"/>
      <c r="I32" s="71"/>
      <c r="J32" s="62"/>
      <c r="K32" s="62"/>
      <c r="M32" s="62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44" x14ac:dyDescent="0.2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62"/>
      <c r="N33" s="303">
        <v>45332.416944444441</v>
      </c>
      <c r="Q33" s="70"/>
      <c r="R33" s="61"/>
      <c r="S33" s="105"/>
      <c r="W33" s="94"/>
      <c r="AI33" s="66"/>
    </row>
    <row r="34" spans="1:44" x14ac:dyDescent="0.2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N34" s="303">
        <v>45332.361388888887</v>
      </c>
      <c r="O34" s="306">
        <f>N33-N34</f>
        <v>5.5555555554747116E-2</v>
      </c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4" x14ac:dyDescent="0.2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4" x14ac:dyDescent="0.2">
      <c r="A36" s="122">
        <v>27</v>
      </c>
      <c r="B36" s="279"/>
      <c r="C36" s="127"/>
      <c r="D36" s="125"/>
      <c r="E36" s="276"/>
      <c r="F36" s="277">
        <v>1</v>
      </c>
      <c r="G36" s="278"/>
      <c r="I36" s="71"/>
      <c r="J36" s="62"/>
      <c r="K36" s="62"/>
      <c r="M36" s="62"/>
      <c r="O36" s="306">
        <f>SUM(O30:O34)</f>
        <v>0.24305555555474712</v>
      </c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x14ac:dyDescent="0.2">
      <c r="A37" s="122">
        <v>28</v>
      </c>
      <c r="B37" s="279">
        <v>1.48</v>
      </c>
      <c r="C37" s="127">
        <v>1</v>
      </c>
      <c r="D37" s="125">
        <v>0.66</v>
      </c>
      <c r="E37" s="276">
        <v>2</v>
      </c>
      <c r="F37" s="277"/>
      <c r="G37" s="278" t="s">
        <v>158</v>
      </c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x14ac:dyDescent="0.2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x14ac:dyDescent="0.2">
      <c r="A39" s="122"/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x14ac:dyDescent="0.2">
      <c r="A40" s="122"/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44" x14ac:dyDescent="0.2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44" x14ac:dyDescent="0.2">
      <c r="A42" s="130" t="s">
        <v>7</v>
      </c>
      <c r="B42" s="125">
        <f>SUM(B10:B40)</f>
        <v>36.409999999999989</v>
      </c>
      <c r="C42" s="126">
        <f>SUM(C10:C40)</f>
        <v>4</v>
      </c>
      <c r="D42" s="125">
        <f>SUM(D10:D40)</f>
        <v>3.93</v>
      </c>
      <c r="E42" s="125">
        <f>SUM(E10:E40)</f>
        <v>40</v>
      </c>
      <c r="F42" s="126">
        <f>SUM(F10:F40)</f>
        <v>4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44" x14ac:dyDescent="0.2">
      <c r="A43" s="130" t="s">
        <v>2</v>
      </c>
      <c r="B43" s="125">
        <f>AVERAGE(B10:B40)</f>
        <v>7.2819999999999983</v>
      </c>
      <c r="C43" s="126">
        <f>C42/C46</f>
        <v>1</v>
      </c>
      <c r="D43" s="125">
        <f>AVERAGE(D10:D40)</f>
        <v>0.65500000000000003</v>
      </c>
      <c r="E43" s="125">
        <f>AVERAGE(E10:E40)</f>
        <v>6.666666666666667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44" x14ac:dyDescent="0.2">
      <c r="A44" s="130" t="s">
        <v>3</v>
      </c>
      <c r="B44" s="125">
        <f>MAX(B10:B40)</f>
        <v>31.72</v>
      </c>
      <c r="C44" s="126">
        <f>MAX(C10:C40)</f>
        <v>1</v>
      </c>
      <c r="D44" s="125">
        <f>MAX(D10:D40)</f>
        <v>1.32</v>
      </c>
      <c r="E44" s="125">
        <f>MAX(E10:E40)</f>
        <v>18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44" x14ac:dyDescent="0.2">
      <c r="A45" s="130" t="s">
        <v>8</v>
      </c>
      <c r="B45" s="125">
        <f>MIN(B10:B40)</f>
        <v>0</v>
      </c>
      <c r="C45" s="126">
        <f>MIN(C10:C40)</f>
        <v>1</v>
      </c>
      <c r="D45" s="125">
        <f>MIN(D10:D40)</f>
        <v>0.03</v>
      </c>
      <c r="E45" s="125">
        <f>MIN(E10:E40)</f>
        <v>1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44" x14ac:dyDescent="0.2">
      <c r="A46" s="130" t="s">
        <v>5</v>
      </c>
      <c r="B46" s="125">
        <f>COUNT(B10:B40)</f>
        <v>5</v>
      </c>
      <c r="C46" s="126">
        <f>COUNT(C10:C40)</f>
        <v>4</v>
      </c>
      <c r="D46" s="126">
        <f>COUNT(D10:D40)</f>
        <v>6</v>
      </c>
      <c r="E46" s="126">
        <f>COUNT(E10:E40)</f>
        <v>6</v>
      </c>
      <c r="F46" s="126">
        <f>COUNT(F10:F40)</f>
        <v>4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4" x14ac:dyDescent="0.2">
      <c r="A47" s="113" t="s">
        <v>58</v>
      </c>
      <c r="B47" s="291"/>
      <c r="C47" s="114"/>
      <c r="D47" s="114"/>
    </row>
    <row r="48" spans="1:44" x14ac:dyDescent="0.2">
      <c r="B48" s="218">
        <v>45323</v>
      </c>
      <c r="C48" s="218">
        <v>45352</v>
      </c>
    </row>
    <row r="49" spans="1:23" x14ac:dyDescent="0.2">
      <c r="B49" s="218">
        <v>45351</v>
      </c>
    </row>
    <row r="51" spans="1:23" x14ac:dyDescent="0.2">
      <c r="A51" s="113"/>
      <c r="B51" s="291"/>
      <c r="C51" s="114"/>
      <c r="D51" s="114"/>
      <c r="E51" s="114"/>
      <c r="F51" s="114"/>
    </row>
    <row r="52" spans="1:23" x14ac:dyDescent="0.2">
      <c r="B52" s="290"/>
      <c r="G52" s="112" t="s">
        <v>77</v>
      </c>
    </row>
    <row r="53" spans="1:23" x14ac:dyDescent="0.2">
      <c r="B53" s="290"/>
    </row>
    <row r="54" spans="1:23" x14ac:dyDescent="0.2">
      <c r="B54" s="292"/>
    </row>
    <row r="55" spans="1:23" x14ac:dyDescent="0.2">
      <c r="B55" s="292"/>
    </row>
    <row r="56" spans="1:23" x14ac:dyDescent="0.2">
      <c r="B56" s="292"/>
    </row>
    <row r="60" spans="1:23" x14ac:dyDescent="0.2">
      <c r="S60" s="62"/>
      <c r="T60" s="62"/>
      <c r="U60" s="62"/>
      <c r="V60" s="62"/>
      <c r="W60" s="107"/>
    </row>
    <row r="61" spans="1:23" x14ac:dyDescent="0.2">
      <c r="S61" s="62"/>
      <c r="T61" s="62"/>
      <c r="U61" s="62"/>
      <c r="V61" s="62"/>
      <c r="W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>
      <selection activeCell="N8" sqref="N8"/>
    </sheetView>
  </sheetViews>
  <sheetFormatPr defaultRowHeight="12.75" x14ac:dyDescent="0.2"/>
  <cols>
    <col min="1" max="1" width="24.140625" customWidth="1"/>
    <col min="2" max="2" width="11.7109375" customWidth="1"/>
    <col min="3" max="3" width="1.7109375" customWidth="1"/>
    <col min="4" max="4" width="8.7109375" customWidth="1"/>
    <col min="5" max="5" width="8.42578125" customWidth="1"/>
    <col min="6" max="6" width="10.5703125" customWidth="1"/>
    <col min="7" max="7" width="2.7109375" customWidth="1"/>
    <col min="8" max="8" width="10.28515625" customWidth="1"/>
    <col min="9" max="9" width="4.85546875" customWidth="1"/>
    <col min="10" max="10" width="6.5703125" customWidth="1"/>
    <col min="11" max="11" width="9.7109375" customWidth="1"/>
    <col min="12" max="12" width="8" customWidth="1"/>
    <col min="13" max="13" width="5.7109375" customWidth="1"/>
    <col min="14" max="14" width="9.85546875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'035G-Drift'!B48</f>
        <v>45323</v>
      </c>
      <c r="G9" s="217" t="s">
        <v>18</v>
      </c>
      <c r="H9" s="220">
        <f>'035G-Drift'!B49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9499999999999993" customHeight="1" x14ac:dyDescent="0.2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 x14ac:dyDescent="0.2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9499999999999993" customHeight="1" x14ac:dyDescent="0.2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 x14ac:dyDescent="0.2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9499999999999993" customHeight="1" x14ac:dyDescent="0.2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 x14ac:dyDescent="0.2">
      <c r="A28" s="166"/>
      <c r="B28" s="233" t="s">
        <v>28</v>
      </c>
      <c r="C28" s="169"/>
      <c r="D28" s="266">
        <f>'035G-Drift'!F46+'035G-Drift'!C46</f>
        <v>7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9499999999999993" customHeight="1" x14ac:dyDescent="0.2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 x14ac:dyDescent="0.2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1" top="0.5" bottom="0" header="0.5" footer="0.19"/>
  <pageSetup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5" sqref="G35"/>
    </sheetView>
  </sheetViews>
  <sheetFormatPr defaultRowHeight="12.75" x14ac:dyDescent="0.2"/>
  <cols>
    <col min="1" max="1" width="5.7109375" style="57" customWidth="1"/>
    <col min="2" max="2" width="10" style="57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6" width="7.7109375" style="57" customWidth="1"/>
    <col min="17" max="21" width="9.140625" style="57"/>
    <col min="22" max="27" width="8.7109375" style="57" customWidth="1"/>
    <col min="28" max="28" width="9.140625" style="57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546875" style="57" customWidth="1"/>
    <col min="50" max="16384" width="9.140625" style="57"/>
  </cols>
  <sheetData>
    <row r="1" spans="1:57" x14ac:dyDescent="0.2">
      <c r="A1" s="56" t="str">
        <f>'019G-Kerr'!A1</f>
        <v>Feb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2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25">
      <c r="AC4" s="57"/>
      <c r="AG4" s="61"/>
      <c r="AH4" s="105"/>
      <c r="AI4" s="62"/>
      <c r="AJ4" s="62"/>
      <c r="AL4" s="94"/>
      <c r="AO4" s="81"/>
    </row>
    <row r="5" spans="1:57" x14ac:dyDescent="0.2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2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2">
      <c r="A12" s="122">
        <f>IF('019G-Kerr'!A12&gt;0,'019G-Kerr'!A12,"")</f>
        <v>3</v>
      </c>
      <c r="B12" s="123"/>
      <c r="C12" s="124"/>
      <c r="D12" s="282"/>
      <c r="E12" s="282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2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2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2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2">
      <c r="A18" s="122">
        <f>IF('019G-Kerr'!A18&gt;0,'019G-Kerr'!A18,"")</f>
        <v>9</v>
      </c>
      <c r="B18" s="123">
        <v>2.5999999999999999E-2</v>
      </c>
      <c r="C18" s="124">
        <v>1</v>
      </c>
      <c r="D18" s="282">
        <v>0.38</v>
      </c>
      <c r="E18" s="282">
        <v>8</v>
      </c>
      <c r="F18" s="283"/>
      <c r="G18" s="278" t="s">
        <v>145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2">
      <c r="A19" s="122">
        <f>IF('019G-Kerr'!A19&gt;0,'019G-Kerr'!A19,"")</f>
        <v>10</v>
      </c>
      <c r="B19" s="284">
        <v>0.14599999999999999</v>
      </c>
      <c r="C19" s="281">
        <v>1</v>
      </c>
      <c r="D19" s="125">
        <v>1.19</v>
      </c>
      <c r="E19" s="125">
        <v>17</v>
      </c>
      <c r="F19" s="126"/>
      <c r="G19" s="278" t="s">
        <v>146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2">
      <c r="A20" s="122">
        <f>IF('019G-Kerr'!A20&gt;0,'019G-Kerr'!A20,"")</f>
        <v>11</v>
      </c>
      <c r="B20" s="123"/>
      <c r="C20" s="124"/>
      <c r="D20" s="125">
        <v>0.18</v>
      </c>
      <c r="E20" s="125">
        <v>4</v>
      </c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2">
      <c r="A21" s="122">
        <f>IF('019G-Kerr'!A21&gt;0,'019G-Kerr'!A21,"")</f>
        <v>12</v>
      </c>
      <c r="B21" s="123">
        <v>0.48599999999999999</v>
      </c>
      <c r="C21" s="124">
        <v>1</v>
      </c>
      <c r="D21" s="125">
        <v>1.45</v>
      </c>
      <c r="E21" s="125">
        <v>10</v>
      </c>
      <c r="F21" s="126"/>
      <c r="G21" s="278" t="s">
        <v>152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2">
      <c r="A22" s="122">
        <f>IF('019G-Kerr'!A22&gt;0,'019G-Kerr'!A22,"")</f>
        <v>13</v>
      </c>
      <c r="B22" s="278"/>
      <c r="C22" s="281"/>
      <c r="D22" s="282">
        <v>0.01</v>
      </c>
      <c r="E22" s="282">
        <v>1</v>
      </c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2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2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2">
      <c r="A25" s="122">
        <f>IF('019G-Kerr'!A25&gt;0,'019G-Kerr'!A25,"")</f>
        <v>16</v>
      </c>
      <c r="B25" s="128">
        <v>9.7000000000000003E-2</v>
      </c>
      <c r="C25" s="124">
        <v>1</v>
      </c>
      <c r="D25" s="125">
        <v>0.5</v>
      </c>
      <c r="E25" s="125">
        <v>7</v>
      </c>
      <c r="F25" s="126"/>
      <c r="G25" s="278" t="s">
        <v>146</v>
      </c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2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2">
      <c r="A31" s="122">
        <f>IF('019G-Kerr'!A31&gt;0,'019G-Kerr'!A31,"")</f>
        <v>22</v>
      </c>
      <c r="B31" s="123">
        <v>8.8999999999999996E-2</v>
      </c>
      <c r="C31" s="124">
        <v>1</v>
      </c>
      <c r="D31" s="129">
        <v>0.61</v>
      </c>
      <c r="E31" s="125">
        <v>6</v>
      </c>
      <c r="F31" s="126"/>
      <c r="G31" s="278" t="s">
        <v>146</v>
      </c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2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2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2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2">
      <c r="A37" s="122">
        <f>IF('019G-Kerr'!A37&gt;0,'019G-Kerr'!A37,"")</f>
        <v>28</v>
      </c>
      <c r="B37" s="123">
        <v>0.18</v>
      </c>
      <c r="C37" s="124">
        <v>1</v>
      </c>
      <c r="D37" s="125">
        <v>0.91</v>
      </c>
      <c r="E37" s="125">
        <v>3</v>
      </c>
      <c r="F37" s="126"/>
      <c r="G37" s="278" t="s">
        <v>161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2">
      <c r="A39" s="122" t="str">
        <f>IF('019G-Kerr'!A39&gt;0,'019G-Kerr'!A39,"")</f>
        <v/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2">
      <c r="A40" s="122" t="str">
        <f>IF('019G-Kerr'!A40&gt;0,'019G-Kerr'!A40,"")</f>
        <v/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2">
      <c r="A42" s="130" t="s">
        <v>7</v>
      </c>
      <c r="B42" s="128">
        <f>SUM(B10:B40)</f>
        <v>1.0239999999999998</v>
      </c>
      <c r="C42" s="126">
        <f>SUM(C10:C40)</f>
        <v>6</v>
      </c>
      <c r="D42" s="125">
        <f>SUM(D10:D40)</f>
        <v>5.2299999999999995</v>
      </c>
      <c r="E42" s="125">
        <f>SUM(E10:E40)</f>
        <v>56</v>
      </c>
      <c r="F42" s="126">
        <f>SUM(F10:F40)</f>
        <v>1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2">
      <c r="A43" s="130" t="s">
        <v>2</v>
      </c>
      <c r="B43" s="128">
        <f>AVERAGE(B10:B40)</f>
        <v>0.17066666666666663</v>
      </c>
      <c r="C43" s="126">
        <f>C42/C46</f>
        <v>1</v>
      </c>
      <c r="D43" s="125">
        <f>AVERAGE(D10:D40)</f>
        <v>0.65374999999999994</v>
      </c>
      <c r="E43" s="125">
        <f>AVERAGE(E10:E40)</f>
        <v>7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2">
      <c r="A44" s="130" t="s">
        <v>3</v>
      </c>
      <c r="B44" s="128">
        <f>MAX(B10:B40)</f>
        <v>0.48599999999999999</v>
      </c>
      <c r="C44" s="126">
        <f>MAX(C10:C40)</f>
        <v>1</v>
      </c>
      <c r="D44" s="125">
        <f>MAX(D10:D40)</f>
        <v>1.45</v>
      </c>
      <c r="E44" s="125">
        <f>MAX(E10:E40)</f>
        <v>17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2">
      <c r="A45" s="130" t="s">
        <v>8</v>
      </c>
      <c r="B45" s="128">
        <f>MIN(B10:B40)</f>
        <v>2.5999999999999999E-2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2">
      <c r="A46" s="130" t="s">
        <v>5</v>
      </c>
      <c r="B46" s="124">
        <f>COUNT(B10:B40)</f>
        <v>6</v>
      </c>
      <c r="C46" s="126">
        <f>COUNT(C10:C40)</f>
        <v>6</v>
      </c>
      <c r="D46" s="126">
        <f>COUNT(D10:D40)</f>
        <v>8</v>
      </c>
      <c r="E46" s="126">
        <f>COUNT(E10:E40)</f>
        <v>8</v>
      </c>
      <c r="F46" s="126">
        <f>COUNT(F10:F40)</f>
        <v>1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2">
      <c r="A47" s="113" t="s">
        <v>58</v>
      </c>
      <c r="B47" s="114"/>
      <c r="C47" s="114"/>
      <c r="D47" s="114"/>
    </row>
    <row r="48" spans="1:50" x14ac:dyDescent="0.2">
      <c r="B48" s="218">
        <f>'019G-Kerr'!B48</f>
        <v>45323</v>
      </c>
      <c r="C48" s="218">
        <f>'019G-Kerr'!C48</f>
        <v>45352</v>
      </c>
    </row>
    <row r="49" spans="1:29" x14ac:dyDescent="0.2">
      <c r="B49" s="218">
        <f>'019G-Kerr'!B49</f>
        <v>45351</v>
      </c>
    </row>
    <row r="51" spans="1:29" x14ac:dyDescent="0.2">
      <c r="A51" s="113"/>
      <c r="B51" s="114"/>
      <c r="C51" s="114"/>
      <c r="D51" s="114"/>
      <c r="E51" s="114"/>
      <c r="F51" s="114"/>
    </row>
    <row r="52" spans="1:29" x14ac:dyDescent="0.2">
      <c r="B52" s="73"/>
      <c r="G52" s="112" t="s">
        <v>77</v>
      </c>
    </row>
    <row r="53" spans="1:29" x14ac:dyDescent="0.2">
      <c r="B53" s="73"/>
    </row>
    <row r="54" spans="1:29" x14ac:dyDescent="0.2">
      <c r="B54" s="110"/>
    </row>
    <row r="55" spans="1:29" x14ac:dyDescent="0.2">
      <c r="B55" s="110"/>
    </row>
    <row r="56" spans="1:29" x14ac:dyDescent="0.2">
      <c r="B56" s="110"/>
    </row>
    <row r="60" spans="1:29" x14ac:dyDescent="0.2">
      <c r="Y60" s="62"/>
      <c r="Z60" s="62"/>
      <c r="AA60" s="62"/>
      <c r="AB60" s="62"/>
      <c r="AC60" s="107"/>
    </row>
    <row r="61" spans="1:29" x14ac:dyDescent="0.2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workbookViewId="0">
      <selection activeCell="N8" sqref="N8"/>
    </sheetView>
  </sheetViews>
  <sheetFormatPr defaultRowHeight="12.75" x14ac:dyDescent="0.2"/>
  <cols>
    <col min="1" max="1" width="24.140625" customWidth="1"/>
    <col min="2" max="2" width="11.42578125" customWidth="1"/>
    <col min="3" max="3" width="1.7109375" customWidth="1"/>
    <col min="4" max="4" width="8.7109375" customWidth="1"/>
    <col min="5" max="5" width="8.5703125" customWidth="1"/>
    <col min="6" max="6" width="10.85546875" customWidth="1"/>
    <col min="7" max="7" width="2.7109375" customWidth="1"/>
    <col min="8" max="8" width="10.5703125" customWidth="1"/>
    <col min="9" max="9" width="4.7109375" customWidth="1"/>
    <col min="10" max="10" width="6.140625" customWidth="1"/>
    <col min="11" max="11" width="9.7109375" customWidth="1"/>
    <col min="12" max="12" width="8" customWidth="1"/>
    <col min="13" max="13" width="5.7109375" customWidth="1"/>
    <col min="14" max="14" width="10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'047G-Bosc'!B48</f>
        <v>45323</v>
      </c>
      <c r="G9" s="217" t="s">
        <v>18</v>
      </c>
      <c r="H9" s="220">
        <f>'047G-Bosc'!B49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'047G-Bosc'!E42</f>
        <v>56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 x14ac:dyDescent="0.2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 x14ac:dyDescent="0.2">
      <c r="A20" s="232"/>
      <c r="B20" s="233" t="s">
        <v>28</v>
      </c>
      <c r="C20" s="169"/>
      <c r="D20" s="234">
        <f>'047G-Bosc'!D42</f>
        <v>5.2299999999999995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 x14ac:dyDescent="0.2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 x14ac:dyDescent="0.2">
      <c r="A24" s="166"/>
      <c r="B24" s="233" t="s">
        <v>28</v>
      </c>
      <c r="C24" s="169"/>
      <c r="D24" s="238">
        <f>'047G-Bosc'!B43</f>
        <v>0.17066666666666663</v>
      </c>
      <c r="E24" s="243">
        <f>'047G-Bosc'!B44</f>
        <v>0.48599999999999999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9499999999999993" customHeight="1" x14ac:dyDescent="0.2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 x14ac:dyDescent="0.2">
      <c r="A28" s="166"/>
      <c r="B28" s="233" t="s">
        <v>28</v>
      </c>
      <c r="C28" s="169"/>
      <c r="D28" s="266">
        <f>'047G-Bosc'!F46+'047G-Bosc'!C46</f>
        <v>7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9499999999999993" customHeight="1" x14ac:dyDescent="0.2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 x14ac:dyDescent="0.2">
      <c r="A32" s="242"/>
      <c r="B32" s="199" t="s">
        <v>28</v>
      </c>
      <c r="C32" s="169"/>
      <c r="D32" s="266">
        <f>'047G-Bosc'!C46</f>
        <v>6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>
      <selection activeCell="N8" sqref="N8"/>
    </sheetView>
  </sheetViews>
  <sheetFormatPr defaultRowHeight="12.75" x14ac:dyDescent="0.2"/>
  <cols>
    <col min="1" max="1" width="24.140625" customWidth="1"/>
    <col min="2" max="2" width="11.85546875" customWidth="1"/>
    <col min="3" max="3" width="1.7109375" customWidth="1"/>
    <col min="4" max="4" width="8.7109375" customWidth="1"/>
    <col min="5" max="5" width="8.5703125" customWidth="1"/>
    <col min="6" max="6" width="10.28515625" customWidth="1"/>
    <col min="7" max="7" width="2.7109375" customWidth="1"/>
    <col min="8" max="8" width="10.5703125" customWidth="1"/>
    <col min="9" max="9" width="4.7109375" customWidth="1"/>
    <col min="10" max="10" width="7.140625" customWidth="1"/>
    <col min="11" max="11" width="9.7109375" customWidth="1"/>
    <col min="12" max="12" width="8" customWidth="1"/>
    <col min="13" max="13" width="5.7109375" customWidth="1"/>
    <col min="14" max="14" width="10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'019G-Kerr'!B48</f>
        <v>45323</v>
      </c>
      <c r="G9" s="217" t="s">
        <v>18</v>
      </c>
      <c r="H9" s="220">
        <f>'019G-Kerr'!B49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'019G-Kerr'!E42</f>
        <v>40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9499999999999993" customHeight="1" x14ac:dyDescent="0.2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 x14ac:dyDescent="0.2">
      <c r="A20" s="232"/>
      <c r="B20" s="233" t="s">
        <v>28</v>
      </c>
      <c r="C20" s="169"/>
      <c r="D20" s="234">
        <f>'019G-Kerr'!D42</f>
        <v>3.93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9499999999999993" customHeight="1" x14ac:dyDescent="0.2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 x14ac:dyDescent="0.2">
      <c r="A24" s="166"/>
      <c r="B24" s="233" t="s">
        <v>28</v>
      </c>
      <c r="C24" s="169"/>
      <c r="D24" s="238">
        <f>'019G-Kerr'!B43</f>
        <v>7.2819999999999983</v>
      </c>
      <c r="E24" s="243">
        <f>'019G-Kerr'!B44</f>
        <v>31.72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9499999999999993" customHeight="1" x14ac:dyDescent="0.2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 x14ac:dyDescent="0.2">
      <c r="A28" s="166"/>
      <c r="B28" s="233" t="s">
        <v>28</v>
      </c>
      <c r="C28" s="169"/>
      <c r="D28" s="234">
        <f>'019G-Kerr'!F42+'019G-Kerr'!C42</f>
        <v>8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9499999999999993" customHeight="1" x14ac:dyDescent="0.2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 x14ac:dyDescent="0.2">
      <c r="A32" s="242"/>
      <c r="B32" s="199" t="s">
        <v>28</v>
      </c>
      <c r="C32" s="169"/>
      <c r="D32" s="234">
        <f>'019G-Kerr'!C42</f>
        <v>4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7" sqref="F37"/>
    </sheetView>
  </sheetViews>
  <sheetFormatPr defaultRowHeight="12.75" x14ac:dyDescent="0.2"/>
  <cols>
    <col min="1" max="1" width="5.7109375" style="57" customWidth="1"/>
    <col min="2" max="2" width="10" style="57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6" width="7.7109375" style="57" customWidth="1"/>
    <col min="17" max="21" width="9.140625" style="57"/>
    <col min="22" max="27" width="8.7109375" style="57" customWidth="1"/>
    <col min="28" max="28" width="9.140625" style="57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546875" style="57" customWidth="1"/>
    <col min="50" max="16384" width="9.140625" style="57"/>
  </cols>
  <sheetData>
    <row r="1" spans="1:57" x14ac:dyDescent="0.2">
      <c r="A1" s="56" t="str">
        <f>'019G-Kerr'!A1</f>
        <v>Feb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2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25">
      <c r="AC4" s="57"/>
      <c r="AG4" s="61"/>
      <c r="AH4" s="105"/>
      <c r="AI4" s="62"/>
      <c r="AJ4" s="62"/>
      <c r="AL4" s="94"/>
      <c r="AO4" s="81"/>
    </row>
    <row r="5" spans="1:57" x14ac:dyDescent="0.2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2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2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2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2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2">
      <c r="A18" s="122">
        <f>IF('019G-Kerr'!A18&gt;0,'019G-Kerr'!A18,"")</f>
        <v>9</v>
      </c>
      <c r="B18" s="284"/>
      <c r="C18" s="281"/>
      <c r="D18" s="125"/>
      <c r="E18" s="125"/>
      <c r="F18" s="126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2">
      <c r="A19" s="122">
        <f>IF('019G-Kerr'!A19&gt;0,'019G-Kerr'!A19,"")</f>
        <v>10</v>
      </c>
      <c r="B19" s="284">
        <v>3.3000000000000002E-2</v>
      </c>
      <c r="C19" s="281">
        <v>1</v>
      </c>
      <c r="D19" s="125">
        <v>1.1599999999999999</v>
      </c>
      <c r="E19" s="125">
        <v>18</v>
      </c>
      <c r="F19" s="126"/>
      <c r="G19" s="278" t="s">
        <v>144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2">
      <c r="A20" s="122">
        <f>IF('019G-Kerr'!A20&gt;0,'019G-Kerr'!A20,"")</f>
        <v>11</v>
      </c>
      <c r="B20" s="278">
        <v>1E-3</v>
      </c>
      <c r="C20" s="281"/>
      <c r="D20" s="282">
        <v>0.16</v>
      </c>
      <c r="E20" s="282">
        <v>3</v>
      </c>
      <c r="F20" s="283"/>
      <c r="G20" s="278" t="s">
        <v>149</v>
      </c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2">
      <c r="A21" s="122">
        <f>IF('019G-Kerr'!A21&gt;0,'019G-Kerr'!A21,"")</f>
        <v>12</v>
      </c>
      <c r="B21" s="278">
        <v>0.52</v>
      </c>
      <c r="C21" s="281">
        <v>1</v>
      </c>
      <c r="D21" s="282">
        <v>1.27</v>
      </c>
      <c r="E21" s="282">
        <v>9</v>
      </c>
      <c r="F21" s="283"/>
      <c r="G21" s="278" t="s">
        <v>150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2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2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2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2">
      <c r="A25" s="122">
        <f>IF('019G-Kerr'!A25&gt;0,'019G-Kerr'!A25,"")</f>
        <v>16</v>
      </c>
      <c r="B25" s="284">
        <v>2.3E-2</v>
      </c>
      <c r="C25" s="281">
        <v>1</v>
      </c>
      <c r="D25" s="282">
        <v>0.46</v>
      </c>
      <c r="E25" s="282">
        <v>6</v>
      </c>
      <c r="F25" s="283"/>
      <c r="G25" s="278" t="s">
        <v>151</v>
      </c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2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2">
      <c r="A31" s="122">
        <f>IF('019G-Kerr'!A31&gt;0,'019G-Kerr'!A31,"")</f>
        <v>22</v>
      </c>
      <c r="B31" s="123">
        <v>1.6E-2</v>
      </c>
      <c r="C31" s="124">
        <v>1</v>
      </c>
      <c r="D31" s="129">
        <v>0.47</v>
      </c>
      <c r="E31" s="125">
        <v>5</v>
      </c>
      <c r="F31" s="126"/>
      <c r="G31" s="278" t="s">
        <v>151</v>
      </c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2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2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2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2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2">
      <c r="A37" s="122">
        <f>IF('019G-Kerr'!A37&gt;0,'019G-Kerr'!A37,"")</f>
        <v>28</v>
      </c>
      <c r="B37" s="123">
        <v>0.189</v>
      </c>
      <c r="C37" s="124">
        <v>1</v>
      </c>
      <c r="D37" s="125">
        <v>0.9</v>
      </c>
      <c r="E37" s="125">
        <v>3</v>
      </c>
      <c r="F37" s="126"/>
      <c r="G37" s="278" t="s">
        <v>160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2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2">
      <c r="A39" s="122" t="str">
        <f>IF('019G-Kerr'!A39&gt;0,'019G-Kerr'!A39,"")</f>
        <v/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2">
      <c r="A40" s="122" t="str">
        <f>IF('019G-Kerr'!A40&gt;0,'019G-Kerr'!A40,"")</f>
        <v/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2">
      <c r="A42" s="130" t="s">
        <v>7</v>
      </c>
      <c r="B42" s="128">
        <f>SUM(B10:B40)</f>
        <v>0.78200000000000003</v>
      </c>
      <c r="C42" s="126">
        <f>SUM(C10:C40)</f>
        <v>5</v>
      </c>
      <c r="D42" s="125">
        <f>SUM(D10:D40)</f>
        <v>4.42</v>
      </c>
      <c r="E42" s="125">
        <f>SUM(E10:E40)</f>
        <v>44</v>
      </c>
      <c r="F42" s="126">
        <f>SUM(F10:F41)</f>
        <v>2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2">
      <c r="A43" s="130" t="s">
        <v>2</v>
      </c>
      <c r="B43" s="128">
        <f>AVERAGE(B10:B40)</f>
        <v>0.13033333333333333</v>
      </c>
      <c r="C43" s="126">
        <f>C42/C46</f>
        <v>1</v>
      </c>
      <c r="D43" s="125">
        <f>AVERAGE(D10:D40)</f>
        <v>0.73666666666666669</v>
      </c>
      <c r="E43" s="125">
        <f>AVERAGE(E10:E40)</f>
        <v>7.333333333333333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2">
      <c r="A44" s="130" t="s">
        <v>3</v>
      </c>
      <c r="B44" s="128">
        <f>MAX(B10:B40)</f>
        <v>0.52</v>
      </c>
      <c r="C44" s="126">
        <f>MAX(C10:C40)</f>
        <v>1</v>
      </c>
      <c r="D44" s="125">
        <f>MAX(D10:D40)</f>
        <v>1.27</v>
      </c>
      <c r="E44" s="125">
        <f>MAX(E10:E40)</f>
        <v>18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2">
      <c r="A45" s="130" t="s">
        <v>8</v>
      </c>
      <c r="B45" s="128">
        <f>MIN(B10:B40)</f>
        <v>1E-3</v>
      </c>
      <c r="C45" s="126">
        <f>MIN(C10:C40)</f>
        <v>1</v>
      </c>
      <c r="D45" s="125">
        <f>MIN(D10:D40)</f>
        <v>0.16</v>
      </c>
      <c r="E45" s="125">
        <f>MIN(E10:E40)</f>
        <v>3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2">
      <c r="A46" s="130" t="s">
        <v>5</v>
      </c>
      <c r="B46" s="124">
        <f>COUNT(B10:B40)</f>
        <v>6</v>
      </c>
      <c r="C46" s="126">
        <f>COUNT(C10:C40)</f>
        <v>5</v>
      </c>
      <c r="D46" s="126">
        <f>COUNT(D10:D40)</f>
        <v>6</v>
      </c>
      <c r="E46" s="126">
        <f>COUNT(E10:E40)</f>
        <v>6</v>
      </c>
      <c r="F46" s="126">
        <f>COUNT(F10:F41)</f>
        <v>2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2">
      <c r="A47" s="113" t="s">
        <v>58</v>
      </c>
      <c r="B47" s="114"/>
      <c r="C47" s="114"/>
      <c r="D47" s="114"/>
    </row>
    <row r="48" spans="1:50" x14ac:dyDescent="0.2">
      <c r="B48" s="218">
        <f>'019G-Kerr'!B48</f>
        <v>45323</v>
      </c>
      <c r="C48" s="218">
        <f>'019G-Kerr'!C48</f>
        <v>45352</v>
      </c>
    </row>
    <row r="49" spans="1:29" x14ac:dyDescent="0.2">
      <c r="B49" s="218">
        <f>'019G-Kerr'!B49</f>
        <v>45351</v>
      </c>
    </row>
    <row r="51" spans="1:29" x14ac:dyDescent="0.2">
      <c r="A51" s="113"/>
      <c r="B51" s="114"/>
      <c r="C51" s="114"/>
      <c r="D51" s="114"/>
      <c r="E51" s="114"/>
      <c r="F51" s="114"/>
    </row>
    <row r="52" spans="1:29" x14ac:dyDescent="0.2">
      <c r="B52" s="73"/>
      <c r="G52" s="112" t="s">
        <v>77</v>
      </c>
    </row>
    <row r="53" spans="1:29" x14ac:dyDescent="0.2">
      <c r="B53" s="73"/>
    </row>
    <row r="54" spans="1:29" x14ac:dyDescent="0.2">
      <c r="B54" s="110"/>
    </row>
    <row r="55" spans="1:29" x14ac:dyDescent="0.2">
      <c r="B55" s="110"/>
    </row>
    <row r="56" spans="1:29" x14ac:dyDescent="0.2">
      <c r="B56" s="110"/>
    </row>
    <row r="60" spans="1:29" x14ac:dyDescent="0.2">
      <c r="Y60" s="62"/>
      <c r="Z60" s="62"/>
      <c r="AA60" s="62"/>
      <c r="AB60" s="62"/>
      <c r="AC60" s="107"/>
    </row>
    <row r="61" spans="1:29" x14ac:dyDescent="0.2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>
      <selection activeCell="A28" sqref="A28"/>
    </sheetView>
  </sheetViews>
  <sheetFormatPr defaultRowHeight="12.75" x14ac:dyDescent="0.2"/>
  <cols>
    <col min="1" max="1" width="24.140625" customWidth="1"/>
    <col min="2" max="2" width="11.7109375" customWidth="1"/>
    <col min="3" max="3" width="1.7109375" customWidth="1"/>
    <col min="4" max="4" width="8.5703125" customWidth="1"/>
    <col min="5" max="5" width="8.140625" customWidth="1"/>
    <col min="6" max="6" width="10.5703125" customWidth="1"/>
    <col min="7" max="7" width="2.7109375" customWidth="1"/>
    <col min="8" max="8" width="10.5703125" customWidth="1"/>
    <col min="9" max="9" width="4.5703125" customWidth="1"/>
    <col min="10" max="10" width="7.42578125" customWidth="1"/>
    <col min="11" max="11" width="9.7109375" customWidth="1"/>
    <col min="12" max="12" width="8" customWidth="1"/>
    <col min="13" max="13" width="5.7109375" customWidth="1"/>
    <col min="14" max="14" width="10.28515625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'023G-B&amp;C'!B48</f>
        <v>45323</v>
      </c>
      <c r="G9" s="217" t="s">
        <v>18</v>
      </c>
      <c r="H9" s="220">
        <f>'023G-B&amp;C'!B49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'023G-B&amp;C'!E42</f>
        <v>44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9499999999999993" customHeight="1" x14ac:dyDescent="0.2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 x14ac:dyDescent="0.2">
      <c r="A20" s="232"/>
      <c r="B20" s="233" t="s">
        <v>28</v>
      </c>
      <c r="C20" s="37"/>
      <c r="D20" s="91">
        <f>'023G-B&amp;C'!D42</f>
        <v>4.42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9499999999999993" customHeight="1" x14ac:dyDescent="0.2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 x14ac:dyDescent="0.2">
      <c r="A24" s="166"/>
      <c r="B24" s="233" t="s">
        <v>28</v>
      </c>
      <c r="C24" s="37"/>
      <c r="D24" s="116">
        <f>'023G-B&amp;C'!B43</f>
        <v>0.13033333333333333</v>
      </c>
      <c r="E24" s="117">
        <f>'023G-B&amp;C'!B44</f>
        <v>0.52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9499999999999993" customHeight="1" x14ac:dyDescent="0.2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 x14ac:dyDescent="0.2">
      <c r="A28" s="166"/>
      <c r="B28" s="233" t="s">
        <v>28</v>
      </c>
      <c r="C28" s="37"/>
      <c r="D28" s="91">
        <f>'023G-B&amp;C'!F46+'023G-B&amp;C'!C46</f>
        <v>7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9499999999999993" customHeight="1" x14ac:dyDescent="0.2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 x14ac:dyDescent="0.2">
      <c r="A32" s="242"/>
      <c r="B32" s="199" t="s">
        <v>28</v>
      </c>
      <c r="C32" s="37"/>
      <c r="D32" s="91">
        <f>'023G-B&amp;C'!C46</f>
        <v>5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5" top="0.5" bottom="0" header="0.5" footer="0.19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3" sqref="H23"/>
    </sheetView>
  </sheetViews>
  <sheetFormatPr defaultRowHeight="12.75" x14ac:dyDescent="0.2"/>
  <cols>
    <col min="1" max="1" width="5.7109375" style="57" customWidth="1"/>
    <col min="2" max="2" width="10" style="57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578125" style="303" hidden="1" customWidth="1"/>
    <col min="15" max="15" width="9.140625" style="306" hidden="1" customWidth="1"/>
    <col min="16" max="17" width="8.7109375" style="57" customWidth="1"/>
    <col min="18" max="18" width="9.140625" style="57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546875" style="57" customWidth="1"/>
    <col min="40" max="16384" width="9.140625" style="57"/>
  </cols>
  <sheetData>
    <row r="1" spans="1:47" x14ac:dyDescent="0.2">
      <c r="A1" s="56" t="str">
        <f>'019G-Kerr'!A1</f>
        <v>Feb</v>
      </c>
      <c r="B1" s="56">
        <f>'019G-Kerr'!B1</f>
        <v>2024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1:47" x14ac:dyDescent="0.2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1:47" x14ac:dyDescent="0.2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47" ht="13.5" thickBot="1" x14ac:dyDescent="0.25">
      <c r="S4" s="57"/>
      <c r="W4" s="61"/>
      <c r="X4" s="105"/>
      <c r="Y4" s="62"/>
      <c r="Z4" s="62"/>
      <c r="AB4" s="94"/>
      <c r="AE4" s="81"/>
    </row>
    <row r="5" spans="1:47" x14ac:dyDescent="0.2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7" x14ac:dyDescent="0.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7" x14ac:dyDescent="0.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7" ht="13.5" thickBot="1" x14ac:dyDescent="0.2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47" x14ac:dyDescent="0.2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7" x14ac:dyDescent="0.2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7" x14ac:dyDescent="0.2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45350.370081018518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7" x14ac:dyDescent="0.2">
      <c r="A12" s="122">
        <f>IF('019G-Kerr'!A12&gt;0,'019G-Kerr'!A12,"")</f>
        <v>3</v>
      </c>
      <c r="B12" s="129"/>
      <c r="C12" s="124"/>
      <c r="D12" s="282"/>
      <c r="E12" s="282"/>
      <c r="F12" s="126"/>
      <c r="G12" s="278"/>
      <c r="I12" s="71"/>
      <c r="J12" s="62"/>
      <c r="K12" s="62"/>
      <c r="L12" s="71"/>
      <c r="M12" s="62"/>
      <c r="N12" s="303">
        <v>45350.337442129632</v>
      </c>
      <c r="O12" s="306">
        <f>N11-N12</f>
        <v>3.2638888886140194E-2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7" x14ac:dyDescent="0.2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7" x14ac:dyDescent="0.2">
      <c r="A14" s="122">
        <f>IF('019G-Kerr'!A14&gt;0,'019G-Kerr'!A14,"")</f>
        <v>5</v>
      </c>
      <c r="B14" s="129"/>
      <c r="C14" s="124"/>
      <c r="D14" s="125"/>
      <c r="E14" s="125"/>
      <c r="F14" s="126"/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47" x14ac:dyDescent="0.2">
      <c r="A15" s="122">
        <f>IF('019G-Kerr'!A15&gt;0,'019G-Kerr'!A15,"")</f>
        <v>6</v>
      </c>
      <c r="B15" s="129"/>
      <c r="C15" s="124"/>
      <c r="D15" s="125"/>
      <c r="E15" s="125"/>
      <c r="F15" s="126"/>
      <c r="G15" s="278"/>
      <c r="I15" s="71"/>
      <c r="J15" s="62"/>
      <c r="K15" s="62"/>
      <c r="L15" s="71"/>
      <c r="M15" s="80"/>
      <c r="O15" s="307"/>
      <c r="Q15" s="80"/>
      <c r="R15" s="71"/>
      <c r="S15" s="61"/>
      <c r="T15" s="105"/>
      <c r="X15" s="94"/>
      <c r="AJ15" s="66"/>
    </row>
    <row r="16" spans="1:47" x14ac:dyDescent="0.2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N16" s="303">
        <v>45334.966261574074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x14ac:dyDescent="0.2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N17" s="303">
        <v>45334.965914351851</v>
      </c>
      <c r="O17" s="306">
        <f>N16-N17</f>
        <v>3.4722222335403785E-4</v>
      </c>
      <c r="Q17" s="80"/>
      <c r="R17" s="71"/>
      <c r="S17" s="61"/>
      <c r="T17" s="105"/>
      <c r="U17" s="62"/>
      <c r="V17" s="62"/>
      <c r="W17" s="62"/>
      <c r="X17" s="95"/>
      <c r="AJ17" s="66"/>
    </row>
    <row r="18" spans="1:36" x14ac:dyDescent="0.2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x14ac:dyDescent="0.2">
      <c r="A19" s="122">
        <f>IF('019G-Kerr'!A19&gt;0,'019G-Kerr'!A19,"")</f>
        <v>10</v>
      </c>
      <c r="B19" s="129"/>
      <c r="C19" s="281"/>
      <c r="D19" s="125"/>
      <c r="E19" s="125"/>
      <c r="F19" s="126">
        <v>1</v>
      </c>
      <c r="G19" s="278"/>
      <c r="I19" s="71"/>
      <c r="J19" s="62"/>
      <c r="K19" s="62"/>
      <c r="L19" s="71"/>
      <c r="M19" s="80"/>
      <c r="O19" s="307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x14ac:dyDescent="0.2">
      <c r="A20" s="122">
        <f>IF('019G-Kerr'!A20&gt;0,'019G-Kerr'!A20,"")</f>
        <v>11</v>
      </c>
      <c r="B20" s="129"/>
      <c r="C20" s="124"/>
      <c r="D20" s="125"/>
      <c r="E20" s="125"/>
      <c r="F20" s="126">
        <v>1</v>
      </c>
      <c r="G20" s="278"/>
      <c r="I20" s="71"/>
      <c r="J20" s="62"/>
      <c r="K20" s="62"/>
      <c r="L20" s="71"/>
      <c r="M20" s="80"/>
      <c r="N20" s="303">
        <v>45334.964178240742</v>
      </c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x14ac:dyDescent="0.2">
      <c r="A21" s="122">
        <f>IF('019G-Kerr'!A21&gt;0,'019G-Kerr'!A21,"")</f>
        <v>12</v>
      </c>
      <c r="B21" s="129">
        <v>9.16</v>
      </c>
      <c r="C21" s="124">
        <v>1</v>
      </c>
      <c r="D21" s="125">
        <v>1.45</v>
      </c>
      <c r="E21" s="125">
        <v>10</v>
      </c>
      <c r="F21" s="126"/>
      <c r="G21" s="278" t="s">
        <v>155</v>
      </c>
      <c r="I21" s="71"/>
      <c r="J21" s="62"/>
      <c r="K21" s="62"/>
      <c r="L21" s="71"/>
      <c r="M21" s="80"/>
      <c r="N21" s="303">
        <v>45334.960706018515</v>
      </c>
      <c r="O21" s="306">
        <f>N20-N21</f>
        <v>3.4722222262644209E-3</v>
      </c>
      <c r="Q21" s="80"/>
      <c r="R21" s="71"/>
      <c r="S21" s="61"/>
      <c r="T21" s="105"/>
      <c r="U21" s="66"/>
      <c r="V21" s="66"/>
      <c r="W21" s="66"/>
      <c r="X21" s="96"/>
      <c r="AJ21" s="66"/>
    </row>
    <row r="22" spans="1:36" x14ac:dyDescent="0.2">
      <c r="A22" s="122">
        <f>IF('019G-Kerr'!A22&gt;0,'019G-Kerr'!A22,"")</f>
        <v>13</v>
      </c>
      <c r="B22" s="279"/>
      <c r="C22" s="281"/>
      <c r="D22" s="282">
        <v>0.01</v>
      </c>
      <c r="E22" s="282">
        <v>1</v>
      </c>
      <c r="F22" s="283"/>
      <c r="G22" s="278"/>
      <c r="I22" s="71"/>
      <c r="J22" s="62"/>
      <c r="K22" s="62"/>
      <c r="L22" s="71"/>
      <c r="M22" s="80"/>
      <c r="O22" s="307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x14ac:dyDescent="0.2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x14ac:dyDescent="0.2">
      <c r="A24" s="122">
        <f>IF('019G-Kerr'!A24&gt;0,'019G-Kerr'!A24,"")</f>
        <v>15</v>
      </c>
      <c r="B24" s="129"/>
      <c r="C24" s="124"/>
      <c r="D24" s="125"/>
      <c r="E24" s="125"/>
      <c r="F24" s="126"/>
      <c r="G24" s="298"/>
      <c r="I24" s="71"/>
      <c r="J24" s="62"/>
      <c r="K24" s="62"/>
      <c r="L24" s="71"/>
      <c r="M24" s="80"/>
      <c r="N24" s="303">
        <v>45334.960011574076</v>
      </c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x14ac:dyDescent="0.2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N25" s="303">
        <v>45334.84542824074</v>
      </c>
      <c r="O25" s="306">
        <f>N24-N25</f>
        <v>0.11458333333575865</v>
      </c>
      <c r="Q25" s="80"/>
      <c r="R25" s="71"/>
      <c r="S25" s="61"/>
      <c r="T25" s="105"/>
      <c r="U25" s="66"/>
      <c r="V25" s="66"/>
      <c r="W25" s="66"/>
      <c r="X25" s="96"/>
      <c r="AJ25" s="66"/>
    </row>
    <row r="26" spans="1:36" x14ac:dyDescent="0.2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x14ac:dyDescent="0.2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Q27" s="80"/>
      <c r="R27" s="71"/>
      <c r="S27" s="61"/>
      <c r="T27" s="105"/>
      <c r="X27" s="94"/>
      <c r="AJ27" s="66"/>
    </row>
    <row r="28" spans="1:36" x14ac:dyDescent="0.2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N28" s="303">
        <v>45334.757581018515</v>
      </c>
      <c r="O28" s="307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x14ac:dyDescent="0.2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N29" s="303">
        <v>45334.756192129629</v>
      </c>
      <c r="O29" s="306">
        <f>N28-N29</f>
        <v>1.3888888861401938E-3</v>
      </c>
      <c r="Q29" s="80"/>
      <c r="R29" s="71"/>
      <c r="S29" s="61"/>
      <c r="T29" s="105"/>
      <c r="X29" s="94"/>
      <c r="AJ29" s="66"/>
    </row>
    <row r="30" spans="1:36" x14ac:dyDescent="0.2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Q30" s="80"/>
      <c r="R30" s="71"/>
      <c r="S30" s="61"/>
      <c r="T30" s="105"/>
      <c r="U30" s="70"/>
      <c r="V30" s="70"/>
      <c r="X30" s="94"/>
      <c r="AJ30" s="66"/>
    </row>
    <row r="31" spans="1:36" x14ac:dyDescent="0.2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O31" s="307"/>
      <c r="Q31" s="80"/>
      <c r="R31" s="71"/>
      <c r="S31" s="61"/>
      <c r="T31" s="105"/>
      <c r="X31" s="94"/>
      <c r="AJ31" s="66"/>
    </row>
    <row r="32" spans="1:36" x14ac:dyDescent="0.2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N32" s="303">
        <v>45334.753761574073</v>
      </c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40" x14ac:dyDescent="0.2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N33" s="303">
        <v>45334.678067129629</v>
      </c>
      <c r="O33" s="306">
        <f>N32-N33</f>
        <v>7.5694444443797693E-2</v>
      </c>
      <c r="Q33" s="80"/>
      <c r="R33" s="71"/>
      <c r="S33" s="61"/>
      <c r="T33" s="105"/>
      <c r="X33" s="94"/>
      <c r="AJ33" s="66"/>
    </row>
    <row r="34" spans="1:40" x14ac:dyDescent="0.2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O34" s="307"/>
      <c r="Q34" s="80"/>
      <c r="R34" s="71"/>
      <c r="S34" s="61"/>
      <c r="T34" s="105"/>
      <c r="U34" s="66"/>
      <c r="V34" s="66"/>
      <c r="X34" s="94"/>
      <c r="AJ34" s="66"/>
    </row>
    <row r="35" spans="1:40" x14ac:dyDescent="0.2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O35" s="306">
        <f>SUM(O17:O33)</f>
        <v>0.195486111115315</v>
      </c>
      <c r="Q35" s="80"/>
      <c r="R35" s="71"/>
      <c r="S35" s="61"/>
      <c r="T35" s="105"/>
      <c r="X35" s="94"/>
      <c r="AJ35" s="66"/>
    </row>
    <row r="36" spans="1:40" x14ac:dyDescent="0.2">
      <c r="A36" s="122">
        <f>IF('019G-Kerr'!A36&gt;0,'019G-Kerr'!A36,"")</f>
        <v>27</v>
      </c>
      <c r="B36" s="125"/>
      <c r="C36" s="281"/>
      <c r="D36" s="125"/>
      <c r="E36" s="125"/>
      <c r="F36" s="126">
        <v>1</v>
      </c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x14ac:dyDescent="0.2">
      <c r="A37" s="122">
        <f>IF('019G-Kerr'!A37&gt;0,'019G-Kerr'!A37,"")</f>
        <v>28</v>
      </c>
      <c r="B37" s="129">
        <v>4.22</v>
      </c>
      <c r="C37" s="124">
        <v>1</v>
      </c>
      <c r="D37" s="125">
        <v>0.91</v>
      </c>
      <c r="E37" s="125">
        <v>3</v>
      </c>
      <c r="F37" s="126"/>
      <c r="G37" s="278" t="s">
        <v>154</v>
      </c>
      <c r="I37" s="71"/>
      <c r="J37" s="62"/>
      <c r="K37" s="62"/>
      <c r="L37" s="71"/>
      <c r="M37" s="62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x14ac:dyDescent="0.2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O38" s="307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x14ac:dyDescent="0.2">
      <c r="A39" s="122" t="str">
        <f>IF('019G-Kerr'!A39&gt;0,'019G-Kerr'!A39,"")</f>
        <v/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x14ac:dyDescent="0.2">
      <c r="A40" s="122" t="str">
        <f>IF('019G-Kerr'!A40&gt;0,'019G-Kerr'!A40,"")</f>
        <v/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O40" s="307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40" x14ac:dyDescent="0.2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40" x14ac:dyDescent="0.2">
      <c r="A42" s="130" t="s">
        <v>7</v>
      </c>
      <c r="B42" s="128">
        <f>SUM(B10:B40)</f>
        <v>13.379999999999999</v>
      </c>
      <c r="C42" s="126">
        <f>SUM(C10:C40)</f>
        <v>2</v>
      </c>
      <c r="D42" s="125">
        <f>SUM(D10:D40)</f>
        <v>2.37</v>
      </c>
      <c r="E42" s="125">
        <f>SUM(E10:E40)</f>
        <v>14</v>
      </c>
      <c r="F42" s="126">
        <f>SUM(F10:F41)</f>
        <v>6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40" x14ac:dyDescent="0.2">
      <c r="A43" s="130" t="s">
        <v>2</v>
      </c>
      <c r="B43" s="128">
        <f>AVERAGE(B10:B40)</f>
        <v>6.6899999999999995</v>
      </c>
      <c r="C43" s="126">
        <f>C42/C46</f>
        <v>1</v>
      </c>
      <c r="D43" s="125">
        <f>AVERAGE(D10:D40)</f>
        <v>0.79</v>
      </c>
      <c r="E43" s="125">
        <f>AVERAGE(E10:E40)</f>
        <v>4.666666666666667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71"/>
      <c r="M43" s="62"/>
      <c r="Q43" s="80"/>
      <c r="R43" s="80"/>
      <c r="S43" s="80"/>
      <c r="T43" s="80"/>
      <c r="U43" s="80"/>
      <c r="V43" s="71"/>
      <c r="W43" s="71"/>
      <c r="X43" s="106"/>
    </row>
    <row r="44" spans="1:40" x14ac:dyDescent="0.2">
      <c r="A44" s="130" t="s">
        <v>3</v>
      </c>
      <c r="B44" s="128">
        <f>MAX(B10:B40)</f>
        <v>9.16</v>
      </c>
      <c r="C44" s="126">
        <f>MAX(C10:C40)</f>
        <v>1</v>
      </c>
      <c r="D44" s="125">
        <f>MAX(D10:D40)</f>
        <v>1.45</v>
      </c>
      <c r="E44" s="125">
        <f>MAX(E10:E40)</f>
        <v>10</v>
      </c>
      <c r="F44" s="126">
        <f>MAX(F10:F41)</f>
        <v>1</v>
      </c>
      <c r="G44" s="69"/>
      <c r="I44" s="63"/>
      <c r="L44" s="63"/>
      <c r="M44" s="62"/>
      <c r="O44" s="307"/>
      <c r="Q44" s="80"/>
      <c r="R44" s="80"/>
      <c r="S44" s="80"/>
      <c r="T44" s="80"/>
      <c r="U44" s="80"/>
      <c r="V44" s="71"/>
      <c r="W44" s="71"/>
      <c r="X44" s="106"/>
    </row>
    <row r="45" spans="1:40" x14ac:dyDescent="0.2">
      <c r="A45" s="130" t="s">
        <v>8</v>
      </c>
      <c r="B45" s="128">
        <f>MIN(B10:B40)</f>
        <v>4.22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MIN(F10:F41)</f>
        <v>1</v>
      </c>
      <c r="G45" s="69"/>
      <c r="I45" s="63"/>
      <c r="L45" s="63"/>
      <c r="M45" s="62"/>
      <c r="Q45" s="63"/>
      <c r="R45" s="71"/>
      <c r="S45" s="71"/>
      <c r="T45" s="71"/>
      <c r="U45" s="71"/>
      <c r="V45" s="71"/>
      <c r="W45" s="71"/>
      <c r="X45" s="106"/>
    </row>
    <row r="46" spans="1:40" x14ac:dyDescent="0.2">
      <c r="A46" s="130" t="s">
        <v>5</v>
      </c>
      <c r="B46" s="124">
        <f>COUNT(B10:B40)</f>
        <v>2</v>
      </c>
      <c r="C46" s="126">
        <f>COUNT(C10:C40)</f>
        <v>2</v>
      </c>
      <c r="D46" s="126">
        <f>COUNT(D10:D40)</f>
        <v>3</v>
      </c>
      <c r="E46" s="126">
        <f>COUNT(E10:E40)</f>
        <v>3</v>
      </c>
      <c r="F46" s="126">
        <f>COUNT(F10:F41)</f>
        <v>6</v>
      </c>
      <c r="G46" s="73"/>
      <c r="I46" s="63"/>
      <c r="L46" s="63"/>
      <c r="M46" s="62"/>
      <c r="O46" s="307"/>
      <c r="Q46" s="63"/>
      <c r="R46" s="71"/>
      <c r="S46" s="71"/>
      <c r="T46" s="71"/>
      <c r="U46" s="71"/>
      <c r="V46" s="71"/>
      <c r="W46" s="71"/>
      <c r="X46" s="106"/>
    </row>
    <row r="47" spans="1:40" x14ac:dyDescent="0.2">
      <c r="A47" s="113" t="s">
        <v>58</v>
      </c>
      <c r="B47" s="114"/>
      <c r="C47" s="114"/>
      <c r="D47" s="114"/>
      <c r="O47" s="307"/>
    </row>
    <row r="48" spans="1:40" x14ac:dyDescent="0.2">
      <c r="B48" s="218">
        <f>'019G-Kerr'!B48</f>
        <v>45323</v>
      </c>
      <c r="C48" s="218">
        <f>'019G-Kerr'!C48</f>
        <v>45352</v>
      </c>
    </row>
    <row r="49" spans="1:19" x14ac:dyDescent="0.2">
      <c r="B49" s="218">
        <f>'019G-Kerr'!B49</f>
        <v>45351</v>
      </c>
    </row>
    <row r="51" spans="1:19" x14ac:dyDescent="0.2">
      <c r="A51" s="113"/>
      <c r="B51" s="114"/>
      <c r="C51" s="114"/>
      <c r="D51" s="114"/>
      <c r="E51" s="114"/>
      <c r="F51" s="114"/>
    </row>
    <row r="52" spans="1:19" x14ac:dyDescent="0.2">
      <c r="B52" s="73"/>
      <c r="G52" s="112" t="s">
        <v>77</v>
      </c>
    </row>
    <row r="53" spans="1:19" x14ac:dyDescent="0.2">
      <c r="B53" s="73"/>
    </row>
    <row r="54" spans="1:19" x14ac:dyDescent="0.2">
      <c r="B54" s="110"/>
    </row>
    <row r="55" spans="1:19" x14ac:dyDescent="0.2">
      <c r="B55" s="110"/>
      <c r="O55" s="307"/>
    </row>
    <row r="56" spans="1:19" x14ac:dyDescent="0.2">
      <c r="B56" s="110"/>
    </row>
    <row r="57" spans="1:19" x14ac:dyDescent="0.2">
      <c r="O57" s="307"/>
    </row>
    <row r="60" spans="1:19" x14ac:dyDescent="0.2">
      <c r="Q60" s="62"/>
      <c r="R60" s="62"/>
      <c r="S60" s="107"/>
    </row>
    <row r="61" spans="1:19" x14ac:dyDescent="0.2">
      <c r="O61" s="307"/>
      <c r="Q61" s="62"/>
      <c r="R61" s="62"/>
      <c r="S61" s="107"/>
    </row>
    <row r="68" spans="15:15" x14ac:dyDescent="0.2">
      <c r="O68" s="307"/>
    </row>
    <row r="70" spans="15:15" x14ac:dyDescent="0.2">
      <c r="O70" s="307"/>
    </row>
    <row r="74" spans="15:15" x14ac:dyDescent="0.2">
      <c r="O74" s="3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>
      <selection activeCell="L10" sqref="L10"/>
    </sheetView>
  </sheetViews>
  <sheetFormatPr defaultRowHeight="12.75" x14ac:dyDescent="0.2"/>
  <cols>
    <col min="1" max="1" width="24.140625" customWidth="1"/>
    <col min="2" max="2" width="11.85546875" customWidth="1"/>
    <col min="3" max="3" width="1.7109375" customWidth="1"/>
    <col min="4" max="4" width="8.28515625" customWidth="1"/>
    <col min="5" max="5" width="8.5703125" customWidth="1"/>
    <col min="6" max="6" width="10.42578125" customWidth="1"/>
    <col min="7" max="7" width="2.7109375" customWidth="1"/>
    <col min="8" max="8" width="10.42578125" customWidth="1"/>
    <col min="9" max="9" width="4.85546875" customWidth="1"/>
    <col min="10" max="10" width="7.28515625" customWidth="1"/>
    <col min="11" max="11" width="9.7109375" customWidth="1"/>
    <col min="12" max="12" width="8" customWidth="1"/>
    <col min="13" max="13" width="5.7109375" customWidth="1"/>
    <col min="14" max="14" width="10.28515625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'024G-Wash'!B48</f>
        <v>45323</v>
      </c>
      <c r="G9" s="217" t="s">
        <v>18</v>
      </c>
      <c r="H9" s="220">
        <f>'024G-Wash'!B49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'024G-Wash'!E42</f>
        <v>14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9499999999999993" customHeight="1" x14ac:dyDescent="0.2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 x14ac:dyDescent="0.2">
      <c r="A20" s="232"/>
      <c r="B20" s="233" t="s">
        <v>28</v>
      </c>
      <c r="C20" s="37"/>
      <c r="D20" s="91">
        <f>'024G-Wash'!D42</f>
        <v>2.37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9499999999999993" customHeight="1" x14ac:dyDescent="0.2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 x14ac:dyDescent="0.2">
      <c r="A24" s="166"/>
      <c r="B24" s="233" t="s">
        <v>28</v>
      </c>
      <c r="C24" s="37"/>
      <c r="D24" s="116">
        <f>'024G-Wash'!B43</f>
        <v>6.6899999999999995</v>
      </c>
      <c r="E24" s="117">
        <f>'024G-Wash'!B44</f>
        <v>9.16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9499999999999993" customHeight="1" x14ac:dyDescent="0.2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 x14ac:dyDescent="0.2">
      <c r="A28" s="166"/>
      <c r="B28" s="233" t="s">
        <v>28</v>
      </c>
      <c r="C28" s="37"/>
      <c r="D28" s="87">
        <f>'024G-Wash'!F46+'024G-Wash'!C46</f>
        <v>8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9499999999999993" customHeight="1" x14ac:dyDescent="0.2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 x14ac:dyDescent="0.2">
      <c r="A32" s="242"/>
      <c r="B32" s="199" t="s">
        <v>28</v>
      </c>
      <c r="C32" s="37"/>
      <c r="D32" s="87">
        <f>'024G-Wash'!C46</f>
        <v>2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6" top="0.5" bottom="0" header="0.5" footer="0.19"/>
  <pageSetup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7" sqref="G37"/>
    </sheetView>
  </sheetViews>
  <sheetFormatPr defaultRowHeight="12.75" x14ac:dyDescent="0.2"/>
  <cols>
    <col min="1" max="1" width="5.7109375" style="57" customWidth="1"/>
    <col min="2" max="2" width="10" style="57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6" width="7.7109375" style="57" customWidth="1"/>
    <col min="17" max="21" width="9.140625" style="57"/>
    <col min="22" max="27" width="8.7109375" style="57" customWidth="1"/>
    <col min="28" max="28" width="9.140625" style="57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546875" style="57" customWidth="1"/>
    <col min="50" max="16384" width="9.140625" style="57"/>
  </cols>
  <sheetData>
    <row r="1" spans="1:57" x14ac:dyDescent="0.2">
      <c r="A1" s="56" t="str">
        <f>'019G-Kerr'!A1</f>
        <v>Feb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2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25">
      <c r="AC4" s="57"/>
      <c r="AG4" s="61"/>
      <c r="AH4" s="105"/>
      <c r="AI4" s="62"/>
      <c r="AJ4" s="62"/>
      <c r="AL4" s="94"/>
      <c r="AO4" s="81"/>
    </row>
    <row r="5" spans="1:57" x14ac:dyDescent="0.2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2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2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7" x14ac:dyDescent="0.2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2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2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2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2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2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2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2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2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2">
      <c r="A19" s="122">
        <f>IF('019G-Kerr'!A19&gt;0,'019G-Kerr'!A19,"")</f>
        <v>10</v>
      </c>
      <c r="B19" s="284">
        <v>2E-3</v>
      </c>
      <c r="C19" s="281">
        <v>1</v>
      </c>
      <c r="D19" s="125">
        <v>1.29</v>
      </c>
      <c r="E19" s="125">
        <v>18</v>
      </c>
      <c r="F19" s="126"/>
      <c r="G19" s="278" t="s">
        <v>143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2">
      <c r="A20" s="122">
        <f>IF('019G-Kerr'!A20&gt;0,'019G-Kerr'!A20,"")</f>
        <v>11</v>
      </c>
      <c r="B20" s="123"/>
      <c r="C20" s="124"/>
      <c r="D20" s="125">
        <v>0.14000000000000001</v>
      </c>
      <c r="E20" s="125">
        <v>3</v>
      </c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2">
      <c r="A21" s="122">
        <f>IF('019G-Kerr'!A21&gt;0,'019G-Kerr'!A21,"")</f>
        <v>12</v>
      </c>
      <c r="B21" s="123">
        <v>0.97199999999999998</v>
      </c>
      <c r="C21" s="124">
        <v>1</v>
      </c>
      <c r="D21" s="125">
        <v>1.51</v>
      </c>
      <c r="E21" s="125">
        <v>11</v>
      </c>
      <c r="F21" s="126"/>
      <c r="G21" s="278" t="s">
        <v>147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2">
      <c r="A22" s="122">
        <f>IF('019G-Kerr'!A22&gt;0,'019G-Kerr'!A22,"")</f>
        <v>13</v>
      </c>
      <c r="B22" s="123"/>
      <c r="C22" s="124"/>
      <c r="D22" s="125">
        <v>0.02</v>
      </c>
      <c r="E22" s="125">
        <v>1</v>
      </c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2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2">
      <c r="A24" s="122">
        <f>IF('019G-Kerr'!A24&gt;0,'019G-Kerr'!A24,"")</f>
        <v>15</v>
      </c>
      <c r="B24" s="123"/>
      <c r="C24" s="124"/>
      <c r="D24" s="125"/>
      <c r="E24" s="125"/>
      <c r="F24" s="126"/>
      <c r="G24" s="112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2">
      <c r="A25" s="122">
        <f>IF('019G-Kerr'!A25&gt;0,'019G-Kerr'!A25,"")</f>
        <v>16</v>
      </c>
      <c r="B25" s="123">
        <v>0.187</v>
      </c>
      <c r="C25" s="124">
        <v>1</v>
      </c>
      <c r="D25" s="125">
        <v>0.48</v>
      </c>
      <c r="E25" s="125">
        <v>6</v>
      </c>
      <c r="F25" s="126"/>
      <c r="G25" s="278" t="s">
        <v>148</v>
      </c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2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2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2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2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2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2">
      <c r="A31" s="122">
        <f>IF('019G-Kerr'!A31&gt;0,'019G-Kerr'!A31,"")</f>
        <v>22</v>
      </c>
      <c r="B31" s="123">
        <v>3.9E-2</v>
      </c>
      <c r="C31" s="124">
        <v>1</v>
      </c>
      <c r="D31" s="129">
        <v>0.51</v>
      </c>
      <c r="E31" s="125">
        <v>6</v>
      </c>
      <c r="F31" s="126"/>
      <c r="G31" s="278" t="s">
        <v>153</v>
      </c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2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2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2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2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2">
      <c r="A36" s="122">
        <f>IF('019G-Kerr'!A36&gt;0,'019G-Kerr'!A36,"")</f>
        <v>27</v>
      </c>
      <c r="B36" s="128"/>
      <c r="C36" s="124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2">
      <c r="A37" s="122">
        <f>IF('019G-Kerr'!A37&gt;0,'019G-Kerr'!A37,"")</f>
        <v>28</v>
      </c>
      <c r="B37" s="123">
        <v>2.0880000000000001</v>
      </c>
      <c r="C37" s="124">
        <v>1</v>
      </c>
      <c r="D37" s="125">
        <v>0.99</v>
      </c>
      <c r="E37" s="125">
        <v>2</v>
      </c>
      <c r="F37" s="126"/>
      <c r="G37" s="278" t="s">
        <v>148</v>
      </c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2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2">
      <c r="A39" s="122" t="str">
        <f>IF('019G-Kerr'!A39&gt;0,'019G-Kerr'!A39,"")</f>
        <v/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2">
      <c r="A40" s="122" t="str">
        <f>IF('019G-Kerr'!A40&gt;0,'019G-Kerr'!A40,"")</f>
        <v/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2">
      <c r="A42" s="130" t="s">
        <v>7</v>
      </c>
      <c r="B42" s="128">
        <f>SUM(B10:B40)</f>
        <v>3.2880000000000003</v>
      </c>
      <c r="C42" s="126">
        <f>SUM(C10:C40)</f>
        <v>5</v>
      </c>
      <c r="D42" s="125">
        <f>SUM(D10:D40)</f>
        <v>4.9400000000000004</v>
      </c>
      <c r="E42" s="125">
        <f>SUM(E10:E40)</f>
        <v>47</v>
      </c>
      <c r="F42" s="126">
        <f>SUM(F10:F41)</f>
        <v>2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2">
      <c r="A43" s="130" t="s">
        <v>2</v>
      </c>
      <c r="B43" s="128">
        <f>AVERAGE(B10:B40)</f>
        <v>0.65760000000000007</v>
      </c>
      <c r="C43" s="126">
        <f>C42/C46</f>
        <v>1</v>
      </c>
      <c r="D43" s="125">
        <f>AVERAGE(D10:D40)</f>
        <v>0.70571428571428574</v>
      </c>
      <c r="E43" s="125">
        <f>AVERAGE(E10:E40)</f>
        <v>6.7142857142857144</v>
      </c>
      <c r="F43" s="126">
        <f>AVERAGE(F10:F41)</f>
        <v>1</v>
      </c>
      <c r="G43" s="62" t="str">
        <f>IF(G46&gt;0,"&lt;","")</f>
        <v/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2">
      <c r="A44" s="130" t="s">
        <v>3</v>
      </c>
      <c r="B44" s="128">
        <f>MAX(B10:B40)</f>
        <v>2.0880000000000001</v>
      </c>
      <c r="C44" s="126">
        <f>MAX(C10:C40)</f>
        <v>1</v>
      </c>
      <c r="D44" s="125">
        <f>MAX(D10:D40)</f>
        <v>1.51</v>
      </c>
      <c r="E44" s="125">
        <f>MAX(E10:E40)</f>
        <v>18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2">
      <c r="A45" s="130" t="s">
        <v>8</v>
      </c>
      <c r="B45" s="128">
        <f>MIN(B10:B40)</f>
        <v>2E-3</v>
      </c>
      <c r="C45" s="126">
        <f>MIN(C10:C40)</f>
        <v>1</v>
      </c>
      <c r="D45" s="125">
        <f>MIN(D10:D40)</f>
        <v>0.02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2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7</v>
      </c>
      <c r="E46" s="126">
        <f>COUNT(E10:E40)</f>
        <v>7</v>
      </c>
      <c r="F46" s="126">
        <f>COUNT(F10:F41)</f>
        <v>2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2">
      <c r="A47" s="113" t="s">
        <v>58</v>
      </c>
      <c r="B47" s="114"/>
      <c r="C47" s="114"/>
      <c r="D47" s="114"/>
    </row>
    <row r="48" spans="1:50" x14ac:dyDescent="0.2">
      <c r="B48" s="218">
        <f>'019G-Kerr'!B48</f>
        <v>45323</v>
      </c>
      <c r="C48" s="218">
        <f>'019G-Kerr'!C48</f>
        <v>45352</v>
      </c>
    </row>
    <row r="49" spans="1:29" x14ac:dyDescent="0.2">
      <c r="B49" s="218">
        <f>'019G-Kerr'!B49</f>
        <v>45351</v>
      </c>
    </row>
    <row r="51" spans="1:29" x14ac:dyDescent="0.2">
      <c r="A51" s="113"/>
      <c r="B51" s="114"/>
      <c r="C51" s="114"/>
      <c r="D51" s="114"/>
      <c r="E51" s="114"/>
      <c r="F51" s="114"/>
    </row>
    <row r="52" spans="1:29" x14ac:dyDescent="0.2">
      <c r="B52" s="73"/>
      <c r="G52" s="112" t="s">
        <v>77</v>
      </c>
    </row>
    <row r="53" spans="1:29" x14ac:dyDescent="0.2">
      <c r="B53" s="73"/>
    </row>
    <row r="54" spans="1:29" x14ac:dyDescent="0.2">
      <c r="B54" s="110"/>
    </row>
    <row r="55" spans="1:29" x14ac:dyDescent="0.2">
      <c r="B55" s="110"/>
    </row>
    <row r="56" spans="1:29" x14ac:dyDescent="0.2">
      <c r="B56" s="110"/>
    </row>
    <row r="60" spans="1:29" x14ac:dyDescent="0.2">
      <c r="Y60" s="62"/>
      <c r="Z60" s="62"/>
      <c r="AA60" s="62"/>
      <c r="AB60" s="62"/>
      <c r="AC60" s="107"/>
    </row>
    <row r="61" spans="1:29" x14ac:dyDescent="0.2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>
      <selection activeCell="N8" sqref="N8"/>
    </sheetView>
  </sheetViews>
  <sheetFormatPr defaultRowHeight="12.75" x14ac:dyDescent="0.2"/>
  <cols>
    <col min="1" max="1" width="24.140625" customWidth="1"/>
    <col min="2" max="2" width="11.5703125" customWidth="1"/>
    <col min="3" max="3" width="1.7109375" customWidth="1"/>
    <col min="4" max="4" width="8.28515625" customWidth="1"/>
    <col min="5" max="5" width="8.7109375" customWidth="1"/>
    <col min="6" max="6" width="10.5703125" customWidth="1"/>
    <col min="7" max="7" width="2.7109375" customWidth="1"/>
    <col min="8" max="8" width="10.28515625" customWidth="1"/>
    <col min="9" max="9" width="5.28515625" customWidth="1"/>
    <col min="10" max="10" width="7.28515625" customWidth="1"/>
    <col min="11" max="11" width="9.7109375" customWidth="1"/>
    <col min="12" max="12" width="8" customWidth="1"/>
    <col min="13" max="13" width="5.7109375" customWidth="1"/>
    <col min="14" max="14" width="10.140625" customWidth="1"/>
  </cols>
  <sheetData>
    <row r="1" spans="1:15" ht="9.9499999999999993" customHeight="1" x14ac:dyDescent="0.2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9499999999999993" customHeight="1" x14ac:dyDescent="0.2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5" ht="9.9499999999999993" customHeight="1" x14ac:dyDescent="0.2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5" ht="9.9499999999999993" customHeight="1" x14ac:dyDescent="0.2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5" ht="9.9499999999999993" customHeight="1" x14ac:dyDescent="0.2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1:15" ht="9.9499999999999993" customHeight="1" x14ac:dyDescent="0.2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5" ht="9.9499999999999993" customHeight="1" x14ac:dyDescent="0.2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5" ht="9.9499999999999993" customHeight="1" x14ac:dyDescent="0.2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5" ht="12" customHeight="1" x14ac:dyDescent="0.2">
      <c r="A9" s="10" t="s">
        <v>90</v>
      </c>
      <c r="B9" s="10"/>
      <c r="C9" s="40"/>
      <c r="E9" s="214" t="s">
        <v>17</v>
      </c>
      <c r="F9" s="219">
        <f>'033G-Schrad'!B48</f>
        <v>45323</v>
      </c>
      <c r="G9" s="217" t="s">
        <v>18</v>
      </c>
      <c r="H9" s="220">
        <f>'033G-Schrad'!B49</f>
        <v>45351</v>
      </c>
      <c r="I9" s="14"/>
      <c r="J9" s="152"/>
    </row>
    <row r="10" spans="1:15" ht="9.9499999999999993" customHeight="1" x14ac:dyDescent="0.2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9499999999999993" customHeight="1" x14ac:dyDescent="0.2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9499999999999993" customHeight="1" x14ac:dyDescent="0.2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9499999999999993" customHeight="1" x14ac:dyDescent="0.2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9499999999999993" customHeight="1" x14ac:dyDescent="0.2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9499999999999993" customHeight="1" x14ac:dyDescent="0.2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 x14ac:dyDescent="0.2">
      <c r="A16" s="145"/>
      <c r="B16" s="197" t="s">
        <v>28</v>
      </c>
      <c r="C16" s="37"/>
      <c r="D16" s="91">
        <f>'033G-Schrad'!E42</f>
        <v>47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9499999999999993" customHeight="1" x14ac:dyDescent="0.2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9499999999999993" customHeight="1" x14ac:dyDescent="0.2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9499999999999993" customHeight="1" x14ac:dyDescent="0.2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 x14ac:dyDescent="0.2">
      <c r="A20" s="232"/>
      <c r="B20" s="233" t="s">
        <v>28</v>
      </c>
      <c r="C20" s="169"/>
      <c r="D20" s="234">
        <f>'033G-Schrad'!D42</f>
        <v>4.9400000000000004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9499999999999993" customHeight="1" x14ac:dyDescent="0.2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9499999999999993" customHeight="1" x14ac:dyDescent="0.2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9499999999999993" customHeight="1" x14ac:dyDescent="0.2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 x14ac:dyDescent="0.2">
      <c r="A24" s="166"/>
      <c r="B24" s="233" t="s">
        <v>28</v>
      </c>
      <c r="C24" s="169"/>
      <c r="D24" s="238">
        <f>'033G-Schrad'!B43</f>
        <v>0.65760000000000007</v>
      </c>
      <c r="E24" s="243">
        <f>'033G-Schrad'!B44</f>
        <v>2.0880000000000001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9499999999999993" customHeight="1" x14ac:dyDescent="0.2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9499999999999993" customHeight="1" x14ac:dyDescent="0.2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9499999999999993" customHeight="1" x14ac:dyDescent="0.2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 x14ac:dyDescent="0.2">
      <c r="A28" s="166"/>
      <c r="B28" s="233" t="s">
        <v>28</v>
      </c>
      <c r="C28" s="169"/>
      <c r="D28" s="266">
        <f>'033G-Schrad'!F46+'033G-Schrad'!C46</f>
        <v>7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9499999999999993" customHeight="1" x14ac:dyDescent="0.2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9499999999999993" customHeight="1" x14ac:dyDescent="0.2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9499999999999993" customHeight="1" x14ac:dyDescent="0.2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 x14ac:dyDescent="0.2">
      <c r="A32" s="242"/>
      <c r="B32" s="199" t="s">
        <v>28</v>
      </c>
      <c r="C32" s="169"/>
      <c r="D32" s="266">
        <f>'033G-Schrad'!C46</f>
        <v>5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9499999999999993" customHeight="1" x14ac:dyDescent="0.2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9499999999999993" customHeight="1" x14ac:dyDescent="0.2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8.1" customHeight="1" x14ac:dyDescent="0.2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8.1" customHeight="1" x14ac:dyDescent="0.2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 x14ac:dyDescent="0.2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8.1" customHeight="1" x14ac:dyDescent="0.2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 x14ac:dyDescent="0.2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45352</v>
      </c>
      <c r="O47" s="225"/>
    </row>
    <row r="48" spans="1:15" ht="8.1" customHeight="1" x14ac:dyDescent="0.2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8.1" customHeight="1" x14ac:dyDescent="0.2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8.1" customHeight="1" x14ac:dyDescent="0.2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9499999999999993" customHeight="1" x14ac:dyDescent="0.2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x14ac:dyDescent="0.2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8.1" customHeight="1" x14ac:dyDescent="0.2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x14ac:dyDescent="0.2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mergeCells count="4">
    <mergeCell ref="D11:F11"/>
    <mergeCell ref="H11:L11"/>
    <mergeCell ref="H4:I4"/>
    <mergeCell ref="E4:F4"/>
  </mergeCells>
  <phoneticPr fontId="25" type="noConversion"/>
  <pageMargins left="0.35" right="0.2" top="0.5" bottom="0" header="0.5" footer="0.19"/>
  <pageSetup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6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45" sqref="M45"/>
    </sheetView>
  </sheetViews>
  <sheetFormatPr defaultRowHeight="12.75" x14ac:dyDescent="0.2"/>
  <cols>
    <col min="1" max="1" width="5.7109375" style="57" customWidth="1"/>
    <col min="2" max="2" width="10" style="57" customWidth="1"/>
    <col min="3" max="3" width="9.85546875" style="57" customWidth="1"/>
    <col min="4" max="4" width="8.7109375" style="57" customWidth="1"/>
    <col min="5" max="5" width="10.7109375" style="57" customWidth="1"/>
    <col min="6" max="6" width="9" style="57" customWidth="1"/>
    <col min="7" max="7" width="50" style="57" customWidth="1"/>
    <col min="8" max="16" width="7.7109375" style="57" customWidth="1"/>
    <col min="17" max="21" width="9.140625" style="57"/>
    <col min="22" max="27" width="8.7109375" style="57" customWidth="1"/>
    <col min="28" max="28" width="9.140625" style="57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546875" style="57" customWidth="1"/>
    <col min="50" max="16384" width="9.140625" style="57"/>
  </cols>
  <sheetData>
    <row r="1" spans="1:57" x14ac:dyDescent="0.2">
      <c r="A1" s="56" t="str">
        <f>'019G-Kerr'!A1</f>
        <v>Feb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1:57" x14ac:dyDescent="0.2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1:57" x14ac:dyDescent="0.2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1:57" ht="13.5" thickBot="1" x14ac:dyDescent="0.25">
      <c r="AC4" s="57"/>
      <c r="AG4" s="61"/>
      <c r="AH4" s="105"/>
      <c r="AI4" s="62"/>
      <c r="AJ4" s="62"/>
      <c r="AL4" s="94"/>
      <c r="AO4" s="81"/>
    </row>
    <row r="5" spans="1:57" x14ac:dyDescent="0.2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7" x14ac:dyDescent="0.2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7" x14ac:dyDescent="0.2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7" ht="13.5" thickBot="1" x14ac:dyDescent="0.25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57" x14ac:dyDescent="0.2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7" x14ac:dyDescent="0.2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7" x14ac:dyDescent="0.2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7" x14ac:dyDescent="0.2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7" x14ac:dyDescent="0.2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7" x14ac:dyDescent="0.2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7" x14ac:dyDescent="0.2">
      <c r="A15" s="122">
        <f>IF('019G-Kerr'!A15&gt;0,'019G-Kerr'!A15,"")</f>
        <v>6</v>
      </c>
      <c r="B15" s="123"/>
      <c r="C15" s="127"/>
      <c r="D15" s="299"/>
      <c r="E15" s="276"/>
      <c r="F15" s="126"/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7" x14ac:dyDescent="0.2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x14ac:dyDescent="0.2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x14ac:dyDescent="0.2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x14ac:dyDescent="0.2">
      <c r="A19" s="122">
        <f>IF('019G-Kerr'!A19&gt;0,'019G-Kerr'!A19,"")</f>
        <v>10</v>
      </c>
      <c r="B19" s="123"/>
      <c r="C19" s="127"/>
      <c r="D19" s="299"/>
      <c r="E19" s="276"/>
      <c r="F19" s="126">
        <v>1</v>
      </c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x14ac:dyDescent="0.2">
      <c r="A20" s="122">
        <f>IF('019G-Kerr'!A20&gt;0,'019G-Kerr'!A20,"")</f>
        <v>11</v>
      </c>
      <c r="B20" s="129"/>
      <c r="C20" s="127"/>
      <c r="D20" s="299"/>
      <c r="E20" s="276"/>
      <c r="F20" s="126">
        <v>1</v>
      </c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x14ac:dyDescent="0.2">
      <c r="A21" s="122">
        <f>IF('019G-Kerr'!A21&gt;0,'019G-Kerr'!A21,"")</f>
        <v>12</v>
      </c>
      <c r="B21" s="269"/>
      <c r="C21" s="127"/>
      <c r="D21" s="299"/>
      <c r="E21" s="276"/>
      <c r="F21" s="126">
        <v>1</v>
      </c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x14ac:dyDescent="0.2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x14ac:dyDescent="0.2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x14ac:dyDescent="0.2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x14ac:dyDescent="0.2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x14ac:dyDescent="0.2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x14ac:dyDescent="0.2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x14ac:dyDescent="0.2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x14ac:dyDescent="0.2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x14ac:dyDescent="0.2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x14ac:dyDescent="0.2">
      <c r="A31" s="122">
        <f>IF('019G-Kerr'!A31&gt;0,'019G-Kerr'!A31,"")</f>
        <v>22</v>
      </c>
      <c r="B31" s="123"/>
      <c r="C31" s="127"/>
      <c r="D31" s="299"/>
      <c r="E31" s="276"/>
      <c r="F31" s="126">
        <v>1</v>
      </c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x14ac:dyDescent="0.2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x14ac:dyDescent="0.2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x14ac:dyDescent="0.2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x14ac:dyDescent="0.2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x14ac:dyDescent="0.2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x14ac:dyDescent="0.2">
      <c r="A37" s="122">
        <f>IF('019G-Kerr'!A37&gt;0,'019G-Kerr'!A37,"")</f>
        <v>28</v>
      </c>
      <c r="B37" s="274"/>
      <c r="C37" s="127"/>
      <c r="D37" s="299"/>
      <c r="E37" s="276"/>
      <c r="F37" s="126">
        <v>1</v>
      </c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x14ac:dyDescent="0.2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x14ac:dyDescent="0.2">
      <c r="A39" s="122" t="str">
        <f>IF('019G-Kerr'!A39&gt;0,'019G-Kerr'!A39,"")</f>
        <v/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x14ac:dyDescent="0.2">
      <c r="A40" s="122" t="str">
        <f>IF('019G-Kerr'!A40&gt;0,'019G-Kerr'!A40,"")</f>
        <v/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50" x14ac:dyDescent="0.2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50" x14ac:dyDescent="0.2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7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50" x14ac:dyDescent="0.2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 t="str">
        <f>IF(G46&gt;0,"&lt;","")</f>
        <v/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50" x14ac:dyDescent="0.2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50" x14ac:dyDescent="0.2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50" x14ac:dyDescent="0.2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7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50" x14ac:dyDescent="0.2">
      <c r="A47" s="113" t="s">
        <v>58</v>
      </c>
      <c r="B47" s="114"/>
      <c r="C47" s="114"/>
      <c r="D47" s="114"/>
      <c r="N47" s="270"/>
      <c r="O47" s="70"/>
    </row>
    <row r="48" spans="1:50" x14ac:dyDescent="0.2">
      <c r="B48" s="218">
        <f>'019G-Kerr'!B48</f>
        <v>45323</v>
      </c>
      <c r="C48" s="218">
        <f>'019G-Kerr'!C48</f>
        <v>45352</v>
      </c>
    </row>
    <row r="49" spans="1:29" x14ac:dyDescent="0.2">
      <c r="B49" s="218">
        <f>'019G-Kerr'!B49</f>
        <v>45351</v>
      </c>
      <c r="O49" s="70"/>
    </row>
    <row r="51" spans="1:29" x14ac:dyDescent="0.2">
      <c r="A51" s="113"/>
      <c r="B51" s="114"/>
      <c r="C51" s="114"/>
      <c r="D51" s="114"/>
      <c r="E51" s="114"/>
      <c r="F51" s="114"/>
    </row>
    <row r="52" spans="1:29" x14ac:dyDescent="0.2">
      <c r="B52" s="73"/>
      <c r="G52" s="56" t="s">
        <v>77</v>
      </c>
    </row>
    <row r="53" spans="1:29" x14ac:dyDescent="0.2">
      <c r="B53" s="73"/>
    </row>
    <row r="54" spans="1:29" x14ac:dyDescent="0.2">
      <c r="B54" s="110"/>
    </row>
    <row r="55" spans="1:29" x14ac:dyDescent="0.2">
      <c r="B55" s="110"/>
    </row>
    <row r="56" spans="1:29" x14ac:dyDescent="0.2">
      <c r="B56" s="110"/>
    </row>
    <row r="60" spans="1:29" x14ac:dyDescent="0.2">
      <c r="Y60" s="62"/>
      <c r="Z60" s="62"/>
      <c r="AA60" s="62"/>
      <c r="AB60" s="62"/>
      <c r="AC60" s="107"/>
    </row>
    <row r="61" spans="1:29" x14ac:dyDescent="0.2">
      <c r="Y61" s="62"/>
      <c r="Z61" s="62"/>
      <c r="AA61" s="62"/>
      <c r="AB61" s="62"/>
      <c r="AC61" s="107"/>
    </row>
  </sheetData>
  <phoneticPr fontId="25" type="noConversion"/>
  <pageMargins left="0" right="0" top="1.6" bottom="1" header="0.5" footer="0.5"/>
  <pageSetup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019G-Kerr</vt:lpstr>
      <vt:lpstr>DMR 019G</vt:lpstr>
      <vt:lpstr>023G-B&amp;C</vt:lpstr>
      <vt:lpstr>DMR-023G</vt:lpstr>
      <vt:lpstr>024G-Wash</vt:lpstr>
      <vt:lpstr>DMR-024G</vt:lpstr>
      <vt:lpstr>033G-Schrad</vt:lpstr>
      <vt:lpstr>DMR-033G</vt:lpstr>
      <vt:lpstr>035G-Drift</vt:lpstr>
      <vt:lpstr>DMR-035G</vt:lpstr>
      <vt:lpstr>047G-Bosc</vt:lpstr>
      <vt:lpstr>DMR-047G</vt:lpstr>
      <vt:lpstr>'019G-Kerr'!Print_Area</vt:lpstr>
      <vt:lpstr>'023G-B&amp;C'!Print_Area</vt:lpstr>
      <vt:lpstr>'024G-Wash'!Print_Area</vt:lpstr>
      <vt:lpstr>'033G-Schrad'!Print_Area</vt:lpstr>
      <vt:lpstr>'035G-Drift'!Print_Area</vt:lpstr>
      <vt:lpstr>'047G-Bosc'!Print_Area</vt:lpstr>
      <vt:lpstr>'DMR 019G'!Print_Area</vt:lpstr>
      <vt:lpstr>'DMR-023G'!Print_Area</vt:lpstr>
      <vt:lpstr>'DMR-024G'!Print_Area</vt:lpstr>
      <vt:lpstr>'DMR-033G'!Print_Area</vt:lpstr>
      <vt:lpstr>'DMR-035G'!Print_Area</vt:lpstr>
      <vt:lpstr>'DMR-047G'!Print_Area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creator>PC Administrator</dc:creator>
  <cp:lastModifiedBy>Pendley, David (WS)</cp:lastModifiedBy>
  <cp:lastPrinted>2023-05-04T14:22:44Z</cp:lastPrinted>
  <dcterms:created xsi:type="dcterms:W3CDTF">1999-08-09T19:22:07Z</dcterms:created>
  <dcterms:modified xsi:type="dcterms:W3CDTF">2024-03-04T19:17:49Z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